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조다래\2021년 업무자료(2.22-)\1.진행(2022)\224_02658_중소기업기술정보진흥원_지역혁신 선도기업 100 비전선포식\"/>
    </mc:Choice>
  </mc:AlternateContent>
  <bookViews>
    <workbookView xWindow="-435" yWindow="825" windowWidth="12405" windowHeight="10095" tabRatio="952" firstSheet="1" activeTab="1"/>
  </bookViews>
  <sheets>
    <sheet name="ECSYSTEM" sheetId="104" state="veryHidden" r:id="rId1"/>
    <sheet name="원가" sheetId="5" r:id="rId2"/>
    <sheet name="인집" sheetId="3" r:id="rId3"/>
    <sheet name="직접노무비" sheetId="56" r:id="rId4"/>
    <sheet name="노무공수" sheetId="94" r:id="rId5"/>
    <sheet name="작업일수" sheetId="95" r:id="rId6"/>
    <sheet name="경비" sheetId="111" r:id="rId7"/>
    <sheet name="국내여비" sheetId="131" r:id="rId8"/>
    <sheet name="국내소요" sheetId="132" r:id="rId9"/>
    <sheet name="유인물" sheetId="117" r:id="rId10"/>
    <sheet name="연구용재료비" sheetId="119" r:id="rId11"/>
    <sheet name="교통통신비" sheetId="122" r:id="rId12"/>
    <sheet name="회의비" sheetId="129" r:id="rId13"/>
    <sheet name="전산처리비" sheetId="123" r:id="rId14"/>
    <sheet name="운영비" sheetId="153" r:id="rId15"/>
    <sheet name="홍보비" sheetId="154" r:id="rId16"/>
    <sheet name="일반" sheetId="18" r:id="rId17"/>
    <sheet name="이윤" sheetId="6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_________q45" hidden="1">{"'용역비'!$A$4:$C$8"}</definedName>
    <definedName name="__q45" hidden="1">{"'용역비'!$A$4:$C$8"}</definedName>
    <definedName name="_10__123Graph_A차트_1" localSheetId="14" hidden="1">#REF!</definedName>
    <definedName name="_10__123Graph_A차트_1" localSheetId="15" hidden="1">#REF!</definedName>
    <definedName name="_10__123Graph_A차트_1" hidden="1">#REF!</definedName>
    <definedName name="_16F" localSheetId="14" hidden="1">#REF!</definedName>
    <definedName name="_16F" localSheetId="15" hidden="1">#REF!</definedName>
    <definedName name="_16F" hidden="1">#REF!</definedName>
    <definedName name="_2___0_0_F" localSheetId="14" hidden="1">#REF!</definedName>
    <definedName name="_2___0_0_F" localSheetId="15" hidden="1">#REF!</definedName>
    <definedName name="_2___0_0_F" hidden="1">#REF!</definedName>
    <definedName name="_53q45_" hidden="1">{"'용역비'!$A$4:$C$8"}</definedName>
    <definedName name="_8_0_0_F" localSheetId="14" hidden="1">#REF!</definedName>
    <definedName name="_8_0_0_F" localSheetId="15" hidden="1">#REF!</definedName>
    <definedName name="_8_0_0_F" hidden="1">#REF!</definedName>
    <definedName name="_Dist_Bin" localSheetId="14" hidden="1">#REF!</definedName>
    <definedName name="_Dist_Bin" localSheetId="15" hidden="1">#REF!</definedName>
    <definedName name="_Dist_Bin" hidden="1">#REF!</definedName>
    <definedName name="_Dist_Values" localSheetId="14" hidden="1">#REF!</definedName>
    <definedName name="_Dist_Values" localSheetId="15" hidden="1">#REF!</definedName>
    <definedName name="_Dist_Values" hidden="1">#REF!</definedName>
    <definedName name="_Fil" localSheetId="14" hidden="1">#REF!</definedName>
    <definedName name="_Fil" localSheetId="15" hidden="1">#REF!</definedName>
    <definedName name="_Fil" hidden="1">#REF!</definedName>
    <definedName name="_fil2" localSheetId="14" hidden="1">#REF!</definedName>
    <definedName name="_fil2" localSheetId="15" hidden="1">#REF!</definedName>
    <definedName name="_fil2" hidden="1">#REF!</definedName>
    <definedName name="_Fill" localSheetId="14" hidden="1">#REF!</definedName>
    <definedName name="_Fill" localSheetId="15" hidden="1">#REF!</definedName>
    <definedName name="_Fill" hidden="1">#REF!</definedName>
    <definedName name="_xlnm._FilterDatabase" localSheetId="8" hidden="1">국내소요!$A$6:$H$22</definedName>
    <definedName name="_xlnm._FilterDatabase" localSheetId="4" hidden="1">노무공수!$A$6:$O$90</definedName>
    <definedName name="_xlnm._FilterDatabase" localSheetId="14" hidden="1">#REF!</definedName>
    <definedName name="_xlnm._FilterDatabase" localSheetId="1" hidden="1">원가!$A$6:$K$6</definedName>
    <definedName name="_xlnm._FilterDatabase" localSheetId="5" hidden="1">작업일수!$A$7:$Q$91</definedName>
    <definedName name="_xlnm._FilterDatabase" localSheetId="15" hidden="1">#REF!</definedName>
    <definedName name="_xlnm._FilterDatabase" hidden="1">#REF!</definedName>
    <definedName name="_fll2" localSheetId="14" hidden="1">#REF!</definedName>
    <definedName name="_fll2" localSheetId="15" hidden="1">#REF!</definedName>
    <definedName name="_fll2" hidden="1">#REF!</definedName>
    <definedName name="_Key1" localSheetId="14" hidden="1">#REF!</definedName>
    <definedName name="_Key1" localSheetId="15" hidden="1">#REF!</definedName>
    <definedName name="_Key1" localSheetId="12" hidden="1">#REF!</definedName>
    <definedName name="_Key1" hidden="1">#REF!</definedName>
    <definedName name="_Key2" localSheetId="14" hidden="1">#REF!</definedName>
    <definedName name="_Key2" localSheetId="15" hidden="1">#REF!</definedName>
    <definedName name="_Key2" localSheetId="12" hidden="1">#REF!</definedName>
    <definedName name="_Key2" hidden="1">#REF!</definedName>
    <definedName name="_Order1" hidden="1">255</definedName>
    <definedName name="_Order2" hidden="1">255</definedName>
    <definedName name="_pill" localSheetId="14" hidden="1">#REF!</definedName>
    <definedName name="_pill" localSheetId="15" hidden="1">#REF!</definedName>
    <definedName name="_pill" hidden="1">#REF!</definedName>
    <definedName name="_q45" hidden="1">{"'용역비'!$A$4:$C$8"}</definedName>
    <definedName name="_Sort" localSheetId="14" hidden="1">#REF!</definedName>
    <definedName name="_Sort" localSheetId="15" hidden="1">#REF!</definedName>
    <definedName name="_Sort" localSheetId="12" hidden="1">#REF!</definedName>
    <definedName name="_Sort" hidden="1">#REF!</definedName>
    <definedName name="_Table1_In1" localSheetId="14" hidden="1">#REF!</definedName>
    <definedName name="_Table1_In1" localSheetId="15" hidden="1">#REF!</definedName>
    <definedName name="_Table1_In1" hidden="1">#REF!</definedName>
    <definedName name="_Table1_Out" localSheetId="14" hidden="1">#REF!</definedName>
    <definedName name="_Table1_Out" localSheetId="15" hidden="1">#REF!</definedName>
    <definedName name="_Table1_Out" hidden="1">#REF!</definedName>
    <definedName name="_Table2_In1" localSheetId="14" hidden="1">#REF!</definedName>
    <definedName name="_Table2_In1" localSheetId="15" hidden="1">#REF!</definedName>
    <definedName name="_Table2_In1" hidden="1">#REF!</definedName>
    <definedName name="_Table2_Out" localSheetId="14" hidden="1">#REF!</definedName>
    <definedName name="_Table2_Out" localSheetId="15" hidden="1">#REF!</definedName>
    <definedName name="_Table2_Out" hidden="1">#REF!</definedName>
    <definedName name="AAA" hidden="1">{"'용역비'!$A$4:$C$8"}</definedName>
    <definedName name="AccessDatabase" hidden="1">"D:\공무jaje\98년품의-수불\98146.mdb"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gmh" hidden="1">{"'용역비'!$A$4:$C$8"}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" localSheetId="14" hidden="1">#REF!</definedName>
    <definedName name="ddddd" localSheetId="15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l">[1]공사현황!$B$2:$B$8,[1]공사현황!$B$11:$G$14</definedName>
    <definedName name="DFEE" localSheetId="14" hidden="1">#REF!</definedName>
    <definedName name="DFEE" localSheetId="15" hidden="1">#REF!</definedName>
    <definedName name="DFEE" hidden="1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KSG" localSheetId="14" hidden="1">#REF!</definedName>
    <definedName name="DKSG" localSheetId="15" hidden="1">#REF!</definedName>
    <definedName name="DKSG" hidden="1">#REF!</definedName>
    <definedName name="DKSGMLWJD" localSheetId="14" hidden="1">#REF!</definedName>
    <definedName name="DKSGMLWJD" localSheetId="15" hidden="1">#REF!</definedName>
    <definedName name="DKSGMLWJD" hidden="1">#REF!</definedName>
    <definedName name="Dp" localSheetId="14" hidden="1">#REF!</definedName>
    <definedName name="Dp" localSheetId="15" hidden="1">#REF!</definedName>
    <definedName name="Dp" hidden="1">#REF!</definedName>
    <definedName name="dsgfggg" localSheetId="14" hidden="1">#REF!</definedName>
    <definedName name="dsgfggg" localSheetId="15" hidden="1">#REF!</definedName>
    <definedName name="dsgfggg" hidden="1">#REF!</definedName>
    <definedName name="ED" localSheetId="14" hidden="1">#REF!</definedName>
    <definedName name="ED" localSheetId="15" hidden="1">#REF!</definedName>
    <definedName name="ED" hidden="1">#REF!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j" hidden="1">{"'용역비'!$A$4:$C$8"}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 hidden="1">{"'용역비'!$A$4:$C$8"}</definedName>
    <definedName name="etyj" hidden="1">{"'용역비'!$A$4:$C$8"}</definedName>
    <definedName name="etyjj" hidden="1">{"'용역비'!$A$4:$C$8"}</definedName>
    <definedName name="f" localSheetId="14" hidden="1">#REF!</definedName>
    <definedName name="f" localSheetId="15" hidden="1">#REF!</definedName>
    <definedName name="f" localSheetId="12" hidden="1">#REF!</definedName>
    <definedName name="f" hidden="1">#REF!</definedName>
    <definedName name="FHFH" hidden="1">[2]수량산출!$A$1:$A$8561</definedName>
    <definedName name="FHFK" localSheetId="14" hidden="1">[2]수량산출!#REF!</definedName>
    <definedName name="FHFK" localSheetId="15" hidden="1">[2]수량산출!#REF!</definedName>
    <definedName name="FHFK" hidden="1">[2]수량산출!#REF!</definedName>
    <definedName name="fhigr" localSheetId="14">[0]!BlankMacro1</definedName>
    <definedName name="fhigr" localSheetId="15">[0]!BlankMacro1</definedName>
    <definedName name="fhigr">[0]!BlankMacro1</definedName>
    <definedName name="FHIGR1" localSheetId="14">[0]!BlankMacro1</definedName>
    <definedName name="FHIGR1" localSheetId="15">[0]!BlankMacro1</definedName>
    <definedName name="FHIGR1">[0]!BlankMacro1</definedName>
    <definedName name="FK" hidden="1">{"'용역비'!$A$4:$C$8"}</definedName>
    <definedName name="GEMCO" localSheetId="14" hidden="1">#REF!</definedName>
    <definedName name="GEMCO" localSheetId="15" hidden="1">#REF!</definedName>
    <definedName name="GEMCO" localSheetId="12" hidden="1">#REF!</definedName>
    <definedName name="GEMCO" hidden="1">#REF!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localSheetId="14" hidden="1">#REF!</definedName>
    <definedName name="GMLWD" localSheetId="15" hidden="1">#REF!</definedName>
    <definedName name="GMLWD" hidden="1">#REF!</definedName>
    <definedName name="han_code" localSheetId="14">[3]!han_code</definedName>
    <definedName name="han_code" localSheetId="15">[3]!han_code</definedName>
    <definedName name="han_code">[3]!han_code</definedName>
    <definedName name="HHH" localSheetId="14" hidden="1">#REF!</definedName>
    <definedName name="HHH" localSheetId="15" hidden="1">#REF!</definedName>
    <definedName name="HHH" localSheetId="12" hidden="1">#REF!</definedName>
    <definedName name="HHH" hidden="1">#REF!</definedName>
    <definedName name="HHHH" localSheetId="14" hidden="1">#REF!</definedName>
    <definedName name="HHHH" localSheetId="15" hidden="1">#REF!</definedName>
    <definedName name="HHHH" localSheetId="12" hidden="1">#REF!</definedName>
    <definedName name="HHHH" hidden="1">#REF!</definedName>
    <definedName name="HTML_CodePage" hidden="1">949</definedName>
    <definedName name="HTML_Control" localSheetId="8" hidden="1">{"'용역비'!$A$4:$C$8"}</definedName>
    <definedName name="HTML_Control" localSheetId="7" hidden="1">{"'용역비'!$A$4:$C$8"}</definedName>
    <definedName name="HTML_Control" localSheetId="13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D" localSheetId="14">#REF!,#REF!</definedName>
    <definedName name="ID" localSheetId="15">#REF!,#REF!</definedName>
    <definedName name="ID">#REF!,#REF!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{"'용역비'!$A$4:$C$8"}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 hidden="1">{"'용역비'!$A$4:$C$8"}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acro10" localSheetId="14">[4]!Macro10</definedName>
    <definedName name="Macro10" localSheetId="15">[4]!Macro10</definedName>
    <definedName name="Macro10">[4]!Macro10</definedName>
    <definedName name="Macro12" localSheetId="14">[4]!Macro12</definedName>
    <definedName name="Macro12" localSheetId="15">[4]!Macro12</definedName>
    <definedName name="Macro12">[4]!Macro12</definedName>
    <definedName name="Macro13" localSheetId="14">[4]!Macro13</definedName>
    <definedName name="Macro13" localSheetId="15">[4]!Macro13</definedName>
    <definedName name="Macro13">[4]!Macro13</definedName>
    <definedName name="Macro14" localSheetId="14">[4]!Macro14</definedName>
    <definedName name="Macro14" localSheetId="15">[4]!Macro14</definedName>
    <definedName name="Macro14">[4]!Macro14</definedName>
    <definedName name="Macro5" localSheetId="14">[4]!Macro5</definedName>
    <definedName name="Macro5" localSheetId="15">[4]!Macro5</definedName>
    <definedName name="Macro5">[4]!Macro5</definedName>
    <definedName name="Macro6" localSheetId="14">[4]!Macro6</definedName>
    <definedName name="Macro6" localSheetId="15">[4]!Macro6</definedName>
    <definedName name="Macro6">[4]!Macro6</definedName>
    <definedName name="Macro7" localSheetId="14">[4]!Macro7</definedName>
    <definedName name="Macro7" localSheetId="15">[4]!Macro7</definedName>
    <definedName name="Macro7">[4]!Macro7</definedName>
    <definedName name="Macro8" localSheetId="14">[4]!Macro8</definedName>
    <definedName name="Macro8" localSheetId="15">[4]!Macro8</definedName>
    <definedName name="Macro8">[4]!Macro8</definedName>
    <definedName name="Macro9" localSheetId="14">[4]!Macro9</definedName>
    <definedName name="Macro9" localSheetId="15">[4]!Macro9</definedName>
    <definedName name="Macro9">[4]!Macro9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 localSheetId="14">#REF!,#REF!</definedName>
    <definedName name="MONEY" localSheetId="15">#REF!,#REF!</definedName>
    <definedName name="MONEY">#REF!,#REF!</definedName>
    <definedName name="OIL" hidden="1">{"'용역비'!$A$4:$C$8"}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P" localSheetId="14" hidden="1">#REF!</definedName>
    <definedName name="OP" localSheetId="15" hidden="1">#REF!</definedName>
    <definedName name="OP" hidden="1">#REF!</definedName>
    <definedName name="OPOP" localSheetId="14" hidden="1">[2]수량산출!#REF!</definedName>
    <definedName name="OPOP" localSheetId="15" hidden="1">[2]수량산출!#REF!</definedName>
    <definedName name="OPOP" hidden="1">[2]수량산출!#REF!</definedName>
    <definedName name="OPP" localSheetId="14" hidden="1">#REF!</definedName>
    <definedName name="OPP" localSheetId="15" hidden="1">#REF!</definedName>
    <definedName name="OPP" hidden="1">#REF!</definedName>
    <definedName name="OPPP" hidden="1">[5]수량산출!$A$3:$H$8539</definedName>
    <definedName name="PP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_xlnm.Print_Area" localSheetId="6">경비!$A$1:$G$24</definedName>
    <definedName name="_xlnm.Print_Area" localSheetId="11">교통통신비!$A$1:$I$15</definedName>
    <definedName name="_xlnm.Print_Area" localSheetId="8">국내소요!$A$1:$H$22</definedName>
    <definedName name="_xlnm.Print_Area" localSheetId="7">국내여비!$A$1:$H$25</definedName>
    <definedName name="_xlnm.Print_Area" localSheetId="4">노무공수!$A$1:$N$90</definedName>
    <definedName name="_xlnm.Print_Area" localSheetId="10">연구용재료비!$A$1:$G$17</definedName>
    <definedName name="_xlnm.Print_Area" localSheetId="14">운영비!$A$1:$G$51</definedName>
    <definedName name="_xlnm.Print_Area" localSheetId="1">원가!$A$1:$J$24</definedName>
    <definedName name="_xlnm.Print_Area" localSheetId="9">유인물!$A$1:$J$24</definedName>
    <definedName name="_xlnm.Print_Area" localSheetId="17">이윤!$A$1:$I$14</definedName>
    <definedName name="_xlnm.Print_Area" localSheetId="2">인집!$A$1:$G$12</definedName>
    <definedName name="_xlnm.Print_Area" localSheetId="16">일반!$A$1:$G$13</definedName>
    <definedName name="_xlnm.Print_Area" localSheetId="5">작업일수!$A$1:$Q$91</definedName>
    <definedName name="_xlnm.Print_Area" localSheetId="13">전산처리비!$A$1:$M$20</definedName>
    <definedName name="_xlnm.Print_Area" localSheetId="3">직접노무비!$A$1:$N$88</definedName>
    <definedName name="_xlnm.Print_Area" localSheetId="15">홍보비!$A$1:$G$33</definedName>
    <definedName name="_xlnm.Print_Area" localSheetId="12">회의비!$A$1:$G$13</definedName>
    <definedName name="_xlnm.Print_Area">[6]원가!$A$1:$F$25</definedName>
    <definedName name="_xlnm.Print_Titles" localSheetId="11">교통통신비!$2:$6</definedName>
    <definedName name="_xlnm.Print_Titles" localSheetId="8">국내소요!$2:$6</definedName>
    <definedName name="_xlnm.Print_Titles" localSheetId="7">국내여비!$2:$5</definedName>
    <definedName name="_xlnm.Print_Titles" localSheetId="4">노무공수!$2:$8</definedName>
    <definedName name="_xlnm.Print_Titles" localSheetId="10">연구용재료비!$2:$6</definedName>
    <definedName name="_xlnm.Print_Titles" localSheetId="14">운영비!$2:$6</definedName>
    <definedName name="_xlnm.Print_Titles" localSheetId="9">유인물!$2:$6</definedName>
    <definedName name="_xlnm.Print_Titles" localSheetId="5">작업일수!$2:$8</definedName>
    <definedName name="_xlnm.Print_Titles" localSheetId="3">직접노무비!$2:$7</definedName>
    <definedName name="_xlnm.Print_Titles" localSheetId="15">홍보비!$2:$6</definedName>
    <definedName name="_xlnm.Print_Titles" localSheetId="12">회의비!$2:$6</definedName>
    <definedName name="_xlnm.Print_Titles">#N/A</definedName>
    <definedName name="q234562456" hidden="1">{"'용역비'!$A$4:$C$8"}</definedName>
    <definedName name="QA" hidden="1">{"'용역비'!$A$4:$C$8"}</definedName>
    <definedName name="QWS" localSheetId="14" hidden="1">#REF!</definedName>
    <definedName name="QWS" localSheetId="15" hidden="1">#REF!</definedName>
    <definedName name="QWS" hidden="1">#REF!</definedName>
    <definedName name="qyk" hidden="1">{"'용역비'!$A$4:$C$8"}</definedName>
    <definedName name="RH" hidden="1">{"'용역비'!$A$4:$C$8"}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h" localSheetId="14" hidden="1">#REF!</definedName>
    <definedName name="rth" localSheetId="15" hidden="1">#REF!</definedName>
    <definedName name="rth" hidden="1">#REF!</definedName>
    <definedName name="rty" hidden="1">{"'용역비'!$A$4:$C$8"}</definedName>
    <definedName name="ryuk" hidden="1">{"'용역비'!$A$4:$C$8"}</definedName>
    <definedName name="SDF" localSheetId="14" hidden="1">#REF!</definedName>
    <definedName name="SDF" localSheetId="15" hidden="1">#REF!</definedName>
    <definedName name="SDF" hidden="1">#REF!</definedName>
    <definedName name="sdryhj" hidden="1">{"'용역비'!$A$4:$C$8"}</definedName>
    <definedName name="SE" hidden="1">{"'용역비'!$A$4:$C$8"}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14" hidden="1">#REF!</definedName>
    <definedName name="solver_opt" localSheetId="15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hidden="1">{"'용역비'!$A$4:$C$8"}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TS" hidden="1">{"'용역비'!$A$4:$C$8"}</definedName>
    <definedName name="SWS" localSheetId="14" hidden="1">#REF!</definedName>
    <definedName name="SWS" localSheetId="15" hidden="1">#REF!</definedName>
    <definedName name="SWS" hidden="1">#REF!</definedName>
    <definedName name="TFUI" hidden="1">{"'용역비'!$A$4:$C$8"}</definedName>
    <definedName name="TN" localSheetId="14" hidden="1">#REF!</definedName>
    <definedName name="TN" localSheetId="15" hidden="1">#REF!</definedName>
    <definedName name="TN" hidden="1">#REF!</definedName>
    <definedName name="TTTT" localSheetId="14" hidden="1">#REF!</definedName>
    <definedName name="TTTT" localSheetId="15" hidden="1">#REF!</definedName>
    <definedName name="TTTT" hidden="1">#REF!</definedName>
    <definedName name="tu" hidden="1">{"'용역비'!$A$4:$C$8"}</definedName>
    <definedName name="tuilol" hidden="1">{"'용역비'!$A$4:$C$8"}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u" hidden="1">{"'용역비'!$A$4:$C$8"}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hidden="1">{#N/A,#N/A,TRUE,"토적및재료집계";#N/A,#N/A,TRUE,"토적및재료집계";#N/A,#N/A,TRUE,"단위량"}</definedName>
    <definedName name="wrn.전열선출서." hidden="1">{#N/A,#N/A,FALSE,"전열산출서"}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{"'용역비'!$A$4:$C$8"}</definedName>
    <definedName name="ㄱㄱ" hidden="1">{"'용역비'!$A$4:$C$8"}</definedName>
    <definedName name="ㄱㄱㄱ" hidden="1">{"'용역비'!$A$4:$C$8"}</definedName>
    <definedName name="ㄱㄱㄱㄱㄱ" hidden="1">{"'용역비'!$A$4:$C$8"}</definedName>
    <definedName name="ㄱㄱㄱㄱㄱㄱ" hidden="1">{"'용역비'!$A$4:$C$8"}</definedName>
    <definedName name="ㄱㅎ" hidden="1">{"'용역비'!$A$4:$C$8"}</definedName>
    <definedName name="가아" localSheetId="14" hidden="1">[7]수량산출!#REF!</definedName>
    <definedName name="가아" localSheetId="15" hidden="1">[7]수량산출!#REF!</definedName>
    <definedName name="가아" hidden="1">[7]수량산출!#REF!</definedName>
    <definedName name="강아지" localSheetId="14" hidden="1">#REF!</definedName>
    <definedName name="강아지" localSheetId="15" hidden="1">#REF!</definedName>
    <definedName name="강아지" localSheetId="12" hidden="1">#REF!</definedName>
    <definedName name="강아지" hidden="1">#REF!</definedName>
    <definedName name="거ㅏ" hidden="1">[8]수량산출!$A$3:$H$8539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관급" localSheetId="14">#REF!,#REF!,#REF!</definedName>
    <definedName name="관급" localSheetId="15">#REF!,#REF!,#REF!</definedName>
    <definedName name="관급">#REF!,#REF!,#REF!</definedName>
    <definedName name="기타경비" hidden="1">{#N/A,#N/A,TRUE,"토적및재료집계";#N/A,#N/A,TRUE,"토적및재료집계";#N/A,#N/A,TRUE,"단위량"}</definedName>
    <definedName name="ㄳㄱ" hidden="1">{"'용역비'!$A$4:$C$8"}</definedName>
    <definedName name="ㄳㄳㄳㄳ" localSheetId="8" hidden="1">{"'용역비'!$A$4:$C$8"}</definedName>
    <definedName name="ㄳㄳㄳㄳ" localSheetId="7" hidden="1">{"'용역비'!$A$4:$C$8"}</definedName>
    <definedName name="ㄳㄳㄳㄳ" localSheetId="13" hidden="1">{"'용역비'!$A$4:$C$8"}</definedName>
    <definedName name="ㄳㄳㄳㄳ" hidden="1">{"'용역비'!$A$4:$C$8"}</definedName>
    <definedName name="ㄴㄴ" hidden="1">{"'용역비'!$A$4:$C$8"}</definedName>
    <definedName name="ㄴㄴㄴㄴ" localSheetId="14" hidden="1">#REF!</definedName>
    <definedName name="ㄴㄴㄴㄴ" localSheetId="15" hidden="1">#REF!</definedName>
    <definedName name="ㄴㄴㄴㄴ" hidden="1">#REF!</definedName>
    <definedName name="ㄴㄴㄴㄴㄴ" localSheetId="14" hidden="1">#REF!</definedName>
    <definedName name="ㄴㄴㄴㄴㄴ" localSheetId="15" hidden="1">#REF!</definedName>
    <definedName name="ㄴㄴㄴㄴㄴ" hidden="1">#REF!</definedName>
    <definedName name="ㄴㄹ" localSheetId="14" hidden="1">#REF!</definedName>
    <definedName name="ㄴㄹ" localSheetId="15" hidden="1">#REF!</definedName>
    <definedName name="ㄴㄹ" hidden="1">#REF!</definedName>
    <definedName name="ㄴㅀ" localSheetId="14" hidden="1">#REF!</definedName>
    <definedName name="ㄴㅀ" localSheetId="15" hidden="1">#REF!</definedName>
    <definedName name="ㄴㅀ" hidden="1">#REF!</definedName>
    <definedName name="ㄴㅁㅇㅁㄴ" localSheetId="14" hidden="1">#REF!</definedName>
    <definedName name="ㄴㅁㅇㅁㄴ" localSheetId="15" hidden="1">#REF!</definedName>
    <definedName name="ㄴㅁㅇㅁㄴ" hidden="1">#REF!</definedName>
    <definedName name="ㄴㅇㄹ" hidden="1">{"'용역비'!$A$4:$C$8"}</definedName>
    <definedName name="ㄴㅇㄹㅇㄴㄹㅇㄴㄹ" hidden="1">{"'용역비'!$A$4:$C$8"}</definedName>
    <definedName name="ㄴㅇㄻㄴㅇㄹ" hidden="1">{"'용역비'!$A$4:$C$8"}</definedName>
    <definedName name="ㄴㅇㅎㄴㅇ" localSheetId="14" hidden="1">#REF!</definedName>
    <definedName name="ㄴㅇㅎㄴㅇ" localSheetId="15" hidden="1">#REF!</definedName>
    <definedName name="ㄴㅇㅎㄴㅇ" hidden="1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윤" hidden="1">{"'용역비'!$A$4:$C$8"}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숃ㄱ" localSheetId="14" hidden="1">#REF!</definedName>
    <definedName name="ㄷ숃ㄱ" localSheetId="15" hidden="1">#REF!</definedName>
    <definedName name="ㄷ숃ㄱ" hidden="1">#REF!</definedName>
    <definedName name="ㄷㅍㅂ" hidden="1">{"'용역비'!$A$4:$C$8"}</definedName>
    <definedName name="단가비교표" localSheetId="14">#REF!,#REF!</definedName>
    <definedName name="단가비교표" localSheetId="15">#REF!,#REF!</definedName>
    <definedName name="단가비교표">#REF!,#REF!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" localSheetId="14" hidden="1">#REF!</definedName>
    <definedName name="대" localSheetId="15" hidden="1">#REF!</definedName>
    <definedName name="대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hidden="1">{"'용역비'!$A$4:$C$8"}</definedName>
    <definedName name="대운반비" localSheetId="14" hidden="1">#REF!</definedName>
    <definedName name="대운반비" localSheetId="15" hidden="1">#REF!</definedName>
    <definedName name="대운반비" hidden="1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ㄸㄱ구믇261368274" localSheetId="14">#REF!</definedName>
    <definedName name="ㄸㄱ구믇261368274" localSheetId="15">#REF!</definedName>
    <definedName name="ㄸㄱ구믇261368274">#REF!</definedName>
    <definedName name="ㄸㄱ구믇905729829" localSheetId="14">#REF!</definedName>
    <definedName name="ㄸㄱ구믇905729829" localSheetId="15">#REF!</definedName>
    <definedName name="ㄸㄱ구믇905729829">#REF!</definedName>
    <definedName name="ㄹ" hidden="1">{#N/A,#N/A,TRUE,"토적및재료집계";#N/A,#N/A,TRUE,"토적및재료집계";#N/A,#N/A,TRUE,"단위량"}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14" hidden="1">#REF!</definedName>
    <definedName name="ㄹㅇㄶ" localSheetId="15" hidden="1">#REF!</definedName>
    <definedName name="ㄹㅇㄶ" hidden="1">#REF!</definedName>
    <definedName name="ㄹㅇㄶ옿" localSheetId="14" hidden="1">#REF!</definedName>
    <definedName name="ㄹㅇㄶ옿" localSheetId="15" hidden="1">#REF!</definedName>
    <definedName name="ㄹㅇㄶ옿" hidden="1">#REF!</definedName>
    <definedName name="ㄹㅇㄹㅇ" localSheetId="14" hidden="1">#REF!</definedName>
    <definedName name="ㄹㅇㄹㅇ" localSheetId="15" hidden="1">#REF!</definedName>
    <definedName name="ㄹㅇㄹㅇ" localSheetId="12" hidden="1">#REF!</definedName>
    <definedName name="ㄹㅇㄹㅇ" hidden="1">#REF!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류인숙1" localSheetId="14">[9]!han_code</definedName>
    <definedName name="류인숙1" localSheetId="15">[9]!han_code</definedName>
    <definedName name="류인숙1">[9]!han_code</definedName>
    <definedName name="ㅁ" hidden="1">{"'용역비'!$A$4:$C$8"}</definedName>
    <definedName name="ㅁㄴㅇㄻㄴㅇㄹㄴㅁㅎㄴㅇㅎ" hidden="1">{"'용역비'!$A$4:$C$8"}</definedName>
    <definedName name="ㅁㄴㅇㅁ" hidden="1">{"'용역비'!$A$4:$C$8"}</definedName>
    <definedName name="ㅁㅁㅁㅁㅁ" hidden="1">{"'용역비'!$A$4:$C$8"}</definedName>
    <definedName name="ㅁㅁㅁㅁㅁㅁㅁㅁㅁㅁㅁㅁㅁㅁ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매크로11" localSheetId="14">[10]!매크로11</definedName>
    <definedName name="매크로11" localSheetId="15">[10]!매크로11</definedName>
    <definedName name="매크로11">[10]!매크로11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{#N/A,#N/A,TRUE,"토적및재료집계";#N/A,#N/A,TRUE,"토적및재료집계";#N/A,#N/A,TRUE,"단위량"}</definedName>
    <definedName name="ㅂㅁㅋ" hidden="1">{"'용역비'!$A$4:$C$8"}</definedName>
    <definedName name="ㅂㅂㅂ" localSheetId="8" hidden="1">{"'용역비'!$A$4:$C$8"}</definedName>
    <definedName name="ㅂㅂㅂ" localSheetId="7" hidden="1">{"'용역비'!$A$4:$C$8"}</definedName>
    <definedName name="ㅂㅂㅂ" localSheetId="13" hidden="1">{"'용역비'!$A$4:$C$8"}</definedName>
    <definedName name="ㅂㅂㅂ" hidden="1">{"'용역비'!$A$4:$C$8"}</definedName>
    <definedName name="ㅂㅂㅂㅂㅂㅂ" hidden="1">{"'용역비'!$A$4:$C$8"}</definedName>
    <definedName name="ㅂㅋ" hidden="1">{"'용역비'!$A$4:$C$8"}</definedName>
    <definedName name="바보" hidden="1">{"'용역비'!$A$4:$C$8"}</definedName>
    <definedName name="바부" hidden="1">{"'용역비'!$A$4:$C$8"}</definedName>
    <definedName name="배관공수율" localSheetId="14" hidden="1">#REF!</definedName>
    <definedName name="배관공수율" localSheetId="15" hidden="1">#REF!</definedName>
    <definedName name="배관공수율" hidden="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localSheetId="14" hidden="1">#REF!</definedName>
    <definedName name="ㅅㅅ" localSheetId="15" hidden="1">#REF!</definedName>
    <definedName name="ㅅㅅ" localSheetId="12" hidden="1">#REF!</definedName>
    <definedName name="ㅅㅅ" hidden="1">#REF!</definedName>
    <definedName name="산출기초2" localSheetId="14" hidden="1">#REF!</definedName>
    <definedName name="산출기초2" localSheetId="15" hidden="1">#REF!</definedName>
    <definedName name="산출기초2" hidden="1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ㄹ" localSheetId="14" hidden="1">#REF!</definedName>
    <definedName name="ㅇㄹㄹ" localSheetId="15" hidden="1">#REF!</definedName>
    <definedName name="ㅇㄹㄹ" hidden="1">#REF!</definedName>
    <definedName name="ㅇㄹㅀ" localSheetId="14" hidden="1">#REF!</definedName>
    <definedName name="ㅇㄹㅀ" localSheetId="15" hidden="1">#REF!</definedName>
    <definedName name="ㅇㄹㅀ" hidden="1">#REF!</definedName>
    <definedName name="ㅇㄹㅇㄹ" localSheetId="14" hidden="1">#REF!</definedName>
    <definedName name="ㅇㄹㅇㄹ" localSheetId="15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4" hidden="1">#REF!</definedName>
    <definedName name="ㅇㅇ" localSheetId="15" hidden="1">#REF!</definedName>
    <definedName name="ㅇㅇ" hidden="1">#REF!</definedName>
    <definedName name="ㅇㅇㄹ" localSheetId="14" hidden="1">#REF!</definedName>
    <definedName name="ㅇㅇㄹ" localSheetId="15" hidden="1">#REF!</definedName>
    <definedName name="ㅇㅇㄹ" hidden="1">#REF!</definedName>
    <definedName name="ㅇㅇㅇ" hidden="1">{"'용역비'!$A$4:$C$8"}</definedName>
    <definedName name="ㅇㅇㅇㅇ" localSheetId="14" hidden="1">#REF!</definedName>
    <definedName name="ㅇㅇㅇㅇ" localSheetId="15" hidden="1">#REF!</definedName>
    <definedName name="ㅇㅇㅇㅇ" hidden="1">#REF!</definedName>
    <definedName name="ㅇㅎㅇㅎ" hidden="1">{"'용역비'!$A$4:$C$8"}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14" hidden="1">#REF!</definedName>
    <definedName name="언" localSheetId="15" hidden="1">#REF!</definedName>
    <definedName name="언" hidden="1">#REF!</definedName>
    <definedName name="영시스템" localSheetId="14" hidden="1">[11]수량산출!#REF!</definedName>
    <definedName name="영시스템" localSheetId="15" hidden="1">[11]수량산출!#REF!</definedName>
    <definedName name="영시스템" hidden="1">[11]수량산출!#REF!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지관리비" localSheetId="14" hidden="1">#REF!</definedName>
    <definedName name="유지관리비" localSheetId="15" hidden="1">#REF!</definedName>
    <definedName name="유지관리비" hidden="1">#REF!</definedName>
    <definedName name="응용" hidden="1">{"'용역비'!$A$4:$C$8"}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집" localSheetId="14" hidden="1">#REF!</definedName>
    <definedName name="일집" localSheetId="15" hidden="1">#REF!</definedName>
    <definedName name="일집" localSheetId="12" hidden="1">#REF!</definedName>
    <definedName name="일집" hidden="1">#REF!</definedName>
    <definedName name="ㅈㄷㄱㄷㄱㄷ" localSheetId="8" hidden="1">{"'용역비'!$A$4:$C$8"}</definedName>
    <definedName name="ㅈㄷㄱㄷㄱㄷ" localSheetId="7" hidden="1">{"'용역비'!$A$4:$C$8"}</definedName>
    <definedName name="ㅈㄷㄱㄷㄱㄷ" localSheetId="13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재비" hidden="1">{"'용역비'!$A$4:$C$8"}</definedName>
    <definedName name="장집" hidden="1">{"'용역비'!$A$4:$C$8"}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ㅋㅋㅋ" hidden="1">{"'용역비'!$A$4:$C$8"}</definedName>
    <definedName name="ㅋㅌ" hidden="1">{"'용역비'!$A$4:$C$8"}</definedName>
    <definedName name="케이블간지" hidden="1">{#N/A,#N/A,TRUE,"토적및재료집계";#N/A,#N/A,TRUE,"토적및재료집계";#N/A,#N/A,TRUE,"단위량"}</definedName>
    <definedName name="타견적" hidden="1">[11]수량산출!$A$1:$A$8282</definedName>
    <definedName name="ㅎ" hidden="1">{"'용역비'!$A$4:$C$8"}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ㄴ" localSheetId="14" hidden="1">#REF!</definedName>
    <definedName name="ㅎㄴ" localSheetId="15" hidden="1">#REF!</definedName>
    <definedName name="ㅎㄴ" hidden="1">#REF!</definedName>
    <definedName name="ㅎㄹ" localSheetId="14" hidden="1">#REF!</definedName>
    <definedName name="ㅎㄹ" localSheetId="15" hidden="1">#REF!</definedName>
    <definedName name="ㅎㄹ" hidden="1">#REF!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홍ㄹㄴㄷㄱ" localSheetId="14" hidden="1">#REF!</definedName>
    <definedName name="홍ㄹㄴㄷㄱ" localSheetId="15" hidden="1">#REF!</definedName>
    <definedName name="홍ㄹㄴㄷㄱ" hidden="1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" hidden="1">{"'용역비'!$A$4:$C$8"}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14" hidden="1">#REF!</definedName>
    <definedName name="ㅔㅐ" localSheetId="15" hidden="1">#REF!</definedName>
    <definedName name="ㅔㅐ" hidden="1">#REF!</definedName>
    <definedName name="ㅔㅣ" hidden="1">{"'용역비'!$A$4:$C$8"}</definedName>
    <definedName name="ㅕㅑ" localSheetId="14" hidden="1">#REF!</definedName>
    <definedName name="ㅕㅑ" localSheetId="15" hidden="1">#REF!</definedName>
    <definedName name="ㅕㅑ" hidden="1">#REF!</definedName>
    <definedName name="ㅕㅑㅐㅔ" localSheetId="14" hidden="1">#REF!</definedName>
    <definedName name="ㅕㅑㅐㅔ" localSheetId="15" hidden="1">#REF!</definedName>
    <definedName name="ㅕㅑㅐㅔ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{"'용역비'!$A$4:$C$8"}</definedName>
    <definedName name="ㅛㅕㅑ" localSheetId="14" hidden="1">#REF!</definedName>
    <definedName name="ㅛㅕㅑ" localSheetId="15" hidden="1">#REF!</definedName>
    <definedName name="ㅛㅕㅑ" hidden="1">#REF!</definedName>
    <definedName name="ㅛㅛ" hidden="1">{"'용역비'!$A$4:$C$8"}</definedName>
    <definedName name="ㅛㅛㅛ" hidden="1">{"'용역비'!$A$4:$C$8"}</definedName>
    <definedName name="ㅛㅛㅛㅛ" hidden="1">[12]수량산출!$A$1:$A$8561</definedName>
    <definedName name="ㅜ" localSheetId="14" hidden="1">[5]수량산출!#REF!</definedName>
    <definedName name="ㅜ" localSheetId="15" hidden="1">[5]수량산출!#REF!</definedName>
    <definedName name="ㅜ" hidden="1">[5]수량산출!#REF!</definedName>
    <definedName name="ㅠㄱ" hidden="1">{"'용역비'!$A$4:$C$8"}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</workbook>
</file>

<file path=xl/calcChain.xml><?xml version="1.0" encoding="utf-8"?>
<calcChain xmlns="http://schemas.openxmlformats.org/spreadsheetml/2006/main">
  <c r="F10" i="153" l="1"/>
  <c r="F9" i="153"/>
  <c r="C17" i="5"/>
  <c r="A23" i="111"/>
  <c r="A24" i="111"/>
  <c r="F18" i="154" l="1"/>
  <c r="G16" i="132" l="1"/>
  <c r="G17" i="132" s="1"/>
  <c r="G18" i="132" s="1"/>
  <c r="G18" i="131" s="1"/>
  <c r="G10" i="132"/>
  <c r="G11" i="132" s="1"/>
  <c r="G12" i="132" s="1"/>
  <c r="G12" i="131" s="1"/>
  <c r="F17" i="154"/>
  <c r="F16" i="154"/>
  <c r="F33" i="153"/>
  <c r="G19" i="132"/>
  <c r="F38" i="153"/>
  <c r="F25" i="153"/>
  <c r="G16" i="131" l="1"/>
  <c r="G17" i="131"/>
  <c r="G11" i="131"/>
  <c r="G10" i="131"/>
  <c r="G20" i="132"/>
  <c r="G19" i="131"/>
  <c r="K20" i="5"/>
  <c r="F29" i="154"/>
  <c r="F26" i="154"/>
  <c r="F25" i="154"/>
  <c r="F24" i="154"/>
  <c r="F23" i="154"/>
  <c r="F22" i="154"/>
  <c r="F19" i="154"/>
  <c r="F15" i="154"/>
  <c r="F14" i="154"/>
  <c r="F13" i="154"/>
  <c r="F12" i="154"/>
  <c r="F11" i="154"/>
  <c r="F10" i="154"/>
  <c r="F9" i="154"/>
  <c r="F47" i="153"/>
  <c r="F46" i="153"/>
  <c r="F45" i="153"/>
  <c r="F42" i="153"/>
  <c r="F41" i="153"/>
  <c r="F40" i="153"/>
  <c r="F39" i="153"/>
  <c r="F37" i="153"/>
  <c r="F36" i="153"/>
  <c r="F35" i="153"/>
  <c r="F34" i="153"/>
  <c r="F32" i="153"/>
  <c r="F31" i="153"/>
  <c r="F30" i="153"/>
  <c r="F29" i="153"/>
  <c r="F28" i="153"/>
  <c r="F27" i="153"/>
  <c r="F26" i="153"/>
  <c r="F24" i="153"/>
  <c r="F23" i="153"/>
  <c r="F22" i="153"/>
  <c r="F21" i="153"/>
  <c r="F20" i="153"/>
  <c r="F19" i="153"/>
  <c r="F18" i="153"/>
  <c r="F17" i="153"/>
  <c r="F16" i="153"/>
  <c r="F15" i="153"/>
  <c r="F14" i="153"/>
  <c r="F13" i="153"/>
  <c r="F12" i="153"/>
  <c r="F11" i="153"/>
  <c r="F8" i="154"/>
  <c r="A4" i="154"/>
  <c r="F8" i="153"/>
  <c r="A4" i="153"/>
  <c r="A33" i="94"/>
  <c r="A31" i="56" s="1"/>
  <c r="B33" i="94"/>
  <c r="B31" i="56" s="1"/>
  <c r="C33" i="94"/>
  <c r="C31" i="56" s="1"/>
  <c r="A34" i="94"/>
  <c r="A32" i="56" s="1"/>
  <c r="B34" i="94"/>
  <c r="B32" i="56" s="1"/>
  <c r="C34" i="94"/>
  <c r="C32" i="56" s="1"/>
  <c r="A35" i="94"/>
  <c r="A33" i="56" s="1"/>
  <c r="B35" i="94"/>
  <c r="B33" i="56" s="1"/>
  <c r="C35" i="94"/>
  <c r="C33" i="56" s="1"/>
  <c r="A36" i="94"/>
  <c r="A34" i="56" s="1"/>
  <c r="B36" i="94"/>
  <c r="B34" i="56" s="1"/>
  <c r="C36" i="94"/>
  <c r="C34" i="56" s="1"/>
  <c r="A37" i="94"/>
  <c r="A35" i="56" s="1"/>
  <c r="B37" i="94"/>
  <c r="B35" i="56" s="1"/>
  <c r="C37" i="94"/>
  <c r="C35" i="56" s="1"/>
  <c r="A38" i="94"/>
  <c r="A36" i="56" s="1"/>
  <c r="B38" i="94"/>
  <c r="B36" i="56" s="1"/>
  <c r="C38" i="94"/>
  <c r="C36" i="56" s="1"/>
  <c r="A39" i="94"/>
  <c r="A37" i="56" s="1"/>
  <c r="B39" i="94"/>
  <c r="B37" i="56" s="1"/>
  <c r="C39" i="94"/>
  <c r="C37" i="56" s="1"/>
  <c r="A40" i="94"/>
  <c r="A38" i="56" s="1"/>
  <c r="B40" i="94"/>
  <c r="B38" i="56" s="1"/>
  <c r="C40" i="94"/>
  <c r="C38" i="56" s="1"/>
  <c r="A41" i="94"/>
  <c r="A39" i="56" s="1"/>
  <c r="B41" i="94"/>
  <c r="B39" i="56" s="1"/>
  <c r="C41" i="94"/>
  <c r="C39" i="56" s="1"/>
  <c r="A42" i="94"/>
  <c r="A40" i="56" s="1"/>
  <c r="B42" i="94"/>
  <c r="B40" i="56" s="1"/>
  <c r="C42" i="94"/>
  <c r="C40" i="56" s="1"/>
  <c r="A43" i="94"/>
  <c r="A41" i="56" s="1"/>
  <c r="B43" i="94"/>
  <c r="B41" i="56" s="1"/>
  <c r="C43" i="94"/>
  <c r="C41" i="56" s="1"/>
  <c r="A44" i="94"/>
  <c r="A42" i="56" s="1"/>
  <c r="B44" i="94"/>
  <c r="B42" i="56" s="1"/>
  <c r="C44" i="94"/>
  <c r="C42" i="56" s="1"/>
  <c r="A45" i="94"/>
  <c r="A43" i="56" s="1"/>
  <c r="B45" i="94"/>
  <c r="B43" i="56" s="1"/>
  <c r="C45" i="94"/>
  <c r="C43" i="56" s="1"/>
  <c r="A46" i="94"/>
  <c r="A44" i="56" s="1"/>
  <c r="B46" i="94"/>
  <c r="B44" i="56" s="1"/>
  <c r="C46" i="94"/>
  <c r="C44" i="56" s="1"/>
  <c r="A47" i="94"/>
  <c r="A45" i="56" s="1"/>
  <c r="B47" i="94"/>
  <c r="B45" i="56" s="1"/>
  <c r="C47" i="94"/>
  <c r="C45" i="56" s="1"/>
  <c r="A48" i="94"/>
  <c r="A46" i="56" s="1"/>
  <c r="B48" i="94"/>
  <c r="B46" i="56" s="1"/>
  <c r="C48" i="94"/>
  <c r="C46" i="56" s="1"/>
  <c r="A49" i="94"/>
  <c r="A47" i="56" s="1"/>
  <c r="B49" i="94"/>
  <c r="B47" i="56" s="1"/>
  <c r="C49" i="94"/>
  <c r="C47" i="56" s="1"/>
  <c r="A50" i="94"/>
  <c r="A48" i="56" s="1"/>
  <c r="B50" i="94"/>
  <c r="B48" i="56" s="1"/>
  <c r="C50" i="94"/>
  <c r="C48" i="56" s="1"/>
  <c r="A51" i="94"/>
  <c r="A49" i="56" s="1"/>
  <c r="B51" i="94"/>
  <c r="B49" i="56" s="1"/>
  <c r="C51" i="94"/>
  <c r="C49" i="56" s="1"/>
  <c r="A52" i="94"/>
  <c r="A50" i="56" s="1"/>
  <c r="B52" i="94"/>
  <c r="B50" i="56" s="1"/>
  <c r="C52" i="94"/>
  <c r="C50" i="56" s="1"/>
  <c r="A53" i="94"/>
  <c r="A51" i="56" s="1"/>
  <c r="B53" i="94"/>
  <c r="B51" i="56" s="1"/>
  <c r="C53" i="94"/>
  <c r="C51" i="56" s="1"/>
  <c r="A54" i="94"/>
  <c r="A52" i="56" s="1"/>
  <c r="B54" i="94"/>
  <c r="B52" i="56" s="1"/>
  <c r="C54" i="94"/>
  <c r="C52" i="56" s="1"/>
  <c r="A55" i="94"/>
  <c r="A53" i="56" s="1"/>
  <c r="B55" i="94"/>
  <c r="B53" i="56" s="1"/>
  <c r="C55" i="94"/>
  <c r="C53" i="56" s="1"/>
  <c r="A56" i="94"/>
  <c r="A54" i="56" s="1"/>
  <c r="B56" i="94"/>
  <c r="B54" i="56" s="1"/>
  <c r="C56" i="94"/>
  <c r="C54" i="56" s="1"/>
  <c r="A57" i="94"/>
  <c r="A55" i="56" s="1"/>
  <c r="B57" i="94"/>
  <c r="B55" i="56" s="1"/>
  <c r="C57" i="94"/>
  <c r="C55" i="56" s="1"/>
  <c r="A58" i="94"/>
  <c r="A56" i="56" s="1"/>
  <c r="B58" i="94"/>
  <c r="B56" i="56" s="1"/>
  <c r="C58" i="94"/>
  <c r="C56" i="56" s="1"/>
  <c r="A59" i="94"/>
  <c r="A57" i="56" s="1"/>
  <c r="B59" i="94"/>
  <c r="B57" i="56" s="1"/>
  <c r="C59" i="94"/>
  <c r="C57" i="56" s="1"/>
  <c r="A60" i="94"/>
  <c r="A58" i="56" s="1"/>
  <c r="B60" i="94"/>
  <c r="B58" i="56" s="1"/>
  <c r="C60" i="94"/>
  <c r="C58" i="56" s="1"/>
  <c r="A61" i="94"/>
  <c r="A59" i="56" s="1"/>
  <c r="B61" i="94"/>
  <c r="B59" i="56" s="1"/>
  <c r="C61" i="94"/>
  <c r="C59" i="56" s="1"/>
  <c r="A62" i="94"/>
  <c r="A60" i="56" s="1"/>
  <c r="B62" i="94"/>
  <c r="B60" i="56" s="1"/>
  <c r="C62" i="94"/>
  <c r="C60" i="56" s="1"/>
  <c r="A63" i="94"/>
  <c r="A61" i="56" s="1"/>
  <c r="B63" i="94"/>
  <c r="B61" i="56" s="1"/>
  <c r="C63" i="94"/>
  <c r="C61" i="56" s="1"/>
  <c r="A64" i="94"/>
  <c r="A62" i="56" s="1"/>
  <c r="B64" i="94"/>
  <c r="B62" i="56" s="1"/>
  <c r="C64" i="94"/>
  <c r="C62" i="56" s="1"/>
  <c r="A65" i="94"/>
  <c r="A63" i="56" s="1"/>
  <c r="B65" i="94"/>
  <c r="B63" i="56" s="1"/>
  <c r="C65" i="94"/>
  <c r="C63" i="56" s="1"/>
  <c r="A66" i="94"/>
  <c r="A64" i="56" s="1"/>
  <c r="B66" i="94"/>
  <c r="B64" i="56" s="1"/>
  <c r="C66" i="94"/>
  <c r="C64" i="56" s="1"/>
  <c r="A67" i="94"/>
  <c r="A65" i="56" s="1"/>
  <c r="B67" i="94"/>
  <c r="B65" i="56" s="1"/>
  <c r="C67" i="94"/>
  <c r="C65" i="56" s="1"/>
  <c r="A68" i="94"/>
  <c r="A66" i="56" s="1"/>
  <c r="B68" i="94"/>
  <c r="B66" i="56" s="1"/>
  <c r="C68" i="94"/>
  <c r="C66" i="56" s="1"/>
  <c r="A69" i="94"/>
  <c r="A67" i="56" s="1"/>
  <c r="B69" i="94"/>
  <c r="B67" i="56" s="1"/>
  <c r="C69" i="94"/>
  <c r="C67" i="56" s="1"/>
  <c r="A70" i="94"/>
  <c r="A68" i="56" s="1"/>
  <c r="B70" i="94"/>
  <c r="B68" i="56" s="1"/>
  <c r="C70" i="94"/>
  <c r="C68" i="56" s="1"/>
  <c r="A71" i="94"/>
  <c r="A69" i="56" s="1"/>
  <c r="B71" i="94"/>
  <c r="B69" i="56" s="1"/>
  <c r="C71" i="94"/>
  <c r="C69" i="56" s="1"/>
  <c r="A72" i="94"/>
  <c r="A70" i="56" s="1"/>
  <c r="B72" i="94"/>
  <c r="B70" i="56" s="1"/>
  <c r="C72" i="94"/>
  <c r="C70" i="56" s="1"/>
  <c r="A73" i="94"/>
  <c r="A71" i="56" s="1"/>
  <c r="B73" i="94"/>
  <c r="B71" i="56" s="1"/>
  <c r="C73" i="94"/>
  <c r="C71" i="56" s="1"/>
  <c r="A74" i="94"/>
  <c r="A72" i="56" s="1"/>
  <c r="B74" i="94"/>
  <c r="B72" i="56" s="1"/>
  <c r="C74" i="94"/>
  <c r="C72" i="56" s="1"/>
  <c r="A75" i="94"/>
  <c r="A73" i="56" s="1"/>
  <c r="B75" i="94"/>
  <c r="B73" i="56" s="1"/>
  <c r="C75" i="94"/>
  <c r="C73" i="56" s="1"/>
  <c r="A76" i="94"/>
  <c r="A74" i="56" s="1"/>
  <c r="B76" i="94"/>
  <c r="B74" i="56" s="1"/>
  <c r="C76" i="94"/>
  <c r="C74" i="56" s="1"/>
  <c r="A77" i="94"/>
  <c r="A75" i="56" s="1"/>
  <c r="B77" i="94"/>
  <c r="B75" i="56" s="1"/>
  <c r="C77" i="94"/>
  <c r="C75" i="56" s="1"/>
  <c r="A78" i="94"/>
  <c r="A76" i="56" s="1"/>
  <c r="B78" i="94"/>
  <c r="B76" i="56" s="1"/>
  <c r="C78" i="94"/>
  <c r="C76" i="56" s="1"/>
  <c r="A79" i="94"/>
  <c r="A77" i="56" s="1"/>
  <c r="B79" i="94"/>
  <c r="B77" i="56" s="1"/>
  <c r="C79" i="94"/>
  <c r="C77" i="56" s="1"/>
  <c r="A80" i="94"/>
  <c r="A78" i="56" s="1"/>
  <c r="B80" i="94"/>
  <c r="B78" i="56" s="1"/>
  <c r="C80" i="94"/>
  <c r="C78" i="56" s="1"/>
  <c r="A81" i="94"/>
  <c r="A79" i="56" s="1"/>
  <c r="B81" i="94"/>
  <c r="B79" i="56" s="1"/>
  <c r="C81" i="94"/>
  <c r="C79" i="56" s="1"/>
  <c r="A82" i="94"/>
  <c r="A80" i="56" s="1"/>
  <c r="B82" i="94"/>
  <c r="B80" i="56" s="1"/>
  <c r="C82" i="94"/>
  <c r="C80" i="56" s="1"/>
  <c r="A83" i="94"/>
  <c r="B83" i="94"/>
  <c r="B81" i="56" s="1"/>
  <c r="C83" i="94"/>
  <c r="C81" i="56" s="1"/>
  <c r="A84" i="94"/>
  <c r="A82" i="56" s="1"/>
  <c r="B84" i="94"/>
  <c r="B82" i="56" s="1"/>
  <c r="C84" i="94"/>
  <c r="C82" i="56" s="1"/>
  <c r="A85" i="94"/>
  <c r="A83" i="56" s="1"/>
  <c r="B85" i="94"/>
  <c r="B83" i="56" s="1"/>
  <c r="C85" i="94"/>
  <c r="C83" i="56" s="1"/>
  <c r="A86" i="94"/>
  <c r="A84" i="56" s="1"/>
  <c r="B86" i="94"/>
  <c r="B84" i="56" s="1"/>
  <c r="C86" i="94"/>
  <c r="C84" i="56" s="1"/>
  <c r="A87" i="94"/>
  <c r="B87" i="94"/>
  <c r="B85" i="56" s="1"/>
  <c r="C87" i="94"/>
  <c r="C85" i="56" s="1"/>
  <c r="A88" i="94"/>
  <c r="A86" i="56" s="1"/>
  <c r="B88" i="94"/>
  <c r="B86" i="56" s="1"/>
  <c r="C88" i="94"/>
  <c r="C86" i="56" s="1"/>
  <c r="A89" i="94"/>
  <c r="A87" i="56" s="1"/>
  <c r="B89" i="94"/>
  <c r="B87" i="56" s="1"/>
  <c r="C89" i="94"/>
  <c r="C87" i="56" s="1"/>
  <c r="G21" i="132" l="1"/>
  <c r="G21" i="131" s="1"/>
  <c r="G20" i="131"/>
  <c r="A85" i="56"/>
  <c r="A81" i="56"/>
  <c r="F31" i="154" l="1"/>
  <c r="D14" i="111" l="1"/>
  <c r="E17" i="5" s="1"/>
  <c r="F49" i="153"/>
  <c r="D13" i="111" l="1"/>
  <c r="A22" i="111" l="1"/>
  <c r="F10" i="123" l="1"/>
  <c r="L10" i="123" s="1"/>
  <c r="F11" i="123"/>
  <c r="L11" i="123" s="1"/>
  <c r="C11" i="5"/>
  <c r="C12" i="5"/>
  <c r="C13" i="5"/>
  <c r="C14" i="5"/>
  <c r="C15" i="5"/>
  <c r="F13" i="119" l="1"/>
  <c r="A27" i="56" l="1"/>
  <c r="I18" i="5" l="1"/>
  <c r="I9" i="5"/>
  <c r="A4" i="61" l="1"/>
  <c r="A4" i="18"/>
  <c r="A4" i="123"/>
  <c r="A4" i="129"/>
  <c r="A4" i="122"/>
  <c r="A4" i="119"/>
  <c r="A4" i="117"/>
  <c r="A4" i="111"/>
  <c r="A4" i="95"/>
  <c r="A4" i="94"/>
  <c r="A4" i="56"/>
  <c r="A4" i="3"/>
  <c r="I21" i="5" l="1"/>
  <c r="I20" i="5"/>
  <c r="C32" i="94" l="1"/>
  <c r="C30" i="56" s="1"/>
  <c r="B32" i="94"/>
  <c r="B30" i="56" s="1"/>
  <c r="A32" i="94"/>
  <c r="A30" i="56" s="1"/>
  <c r="C31" i="94"/>
  <c r="C29" i="56" s="1"/>
  <c r="B31" i="94"/>
  <c r="B29" i="56" s="1"/>
  <c r="A31" i="94"/>
  <c r="C30" i="94"/>
  <c r="C28" i="56" s="1"/>
  <c r="B30" i="94"/>
  <c r="B28" i="56" s="1"/>
  <c r="A30" i="94"/>
  <c r="A28" i="56" s="1"/>
  <c r="C29" i="94"/>
  <c r="C25" i="56" s="1"/>
  <c r="B29" i="94"/>
  <c r="B25" i="56" s="1"/>
  <c r="A29" i="94"/>
  <c r="A25" i="56" s="1"/>
  <c r="C25" i="94"/>
  <c r="C24" i="56" s="1"/>
  <c r="B25" i="94"/>
  <c r="B24" i="56" s="1"/>
  <c r="A25" i="94"/>
  <c r="A24" i="56" s="1"/>
  <c r="C24" i="94"/>
  <c r="C23" i="56" s="1"/>
  <c r="B24" i="94"/>
  <c r="B23" i="56" s="1"/>
  <c r="A24" i="94"/>
  <c r="C23" i="94"/>
  <c r="C22" i="56" s="1"/>
  <c r="B23" i="94"/>
  <c r="B22" i="56" s="1"/>
  <c r="A23" i="94"/>
  <c r="A22" i="56" s="1"/>
  <c r="C22" i="94"/>
  <c r="C21" i="56" s="1"/>
  <c r="B22" i="94"/>
  <c r="B21" i="56" s="1"/>
  <c r="A22" i="94"/>
  <c r="A21" i="56" s="1"/>
  <c r="C21" i="94"/>
  <c r="C20" i="56" s="1"/>
  <c r="B21" i="94"/>
  <c r="B20" i="56" s="1"/>
  <c r="A21" i="94"/>
  <c r="C20" i="94"/>
  <c r="C19" i="56" s="1"/>
  <c r="B20" i="94"/>
  <c r="B19" i="56" s="1"/>
  <c r="A20" i="94"/>
  <c r="A19" i="56" s="1"/>
  <c r="C19" i="94"/>
  <c r="C18" i="56" s="1"/>
  <c r="B19" i="94"/>
  <c r="B18" i="56" s="1"/>
  <c r="A19" i="94"/>
  <c r="A18" i="56" s="1"/>
  <c r="C18" i="94"/>
  <c r="C17" i="56" s="1"/>
  <c r="B18" i="94"/>
  <c r="B17" i="56" s="1"/>
  <c r="A18" i="94"/>
  <c r="C17" i="94"/>
  <c r="C16" i="56" s="1"/>
  <c r="B17" i="94"/>
  <c r="B16" i="56" s="1"/>
  <c r="A17" i="94"/>
  <c r="C16" i="94"/>
  <c r="C15" i="56" s="1"/>
  <c r="B16" i="94"/>
  <c r="B15" i="56" s="1"/>
  <c r="A16" i="94"/>
  <c r="A15" i="56" s="1"/>
  <c r="C15" i="94"/>
  <c r="C14" i="56" s="1"/>
  <c r="B15" i="94"/>
  <c r="B14" i="56" s="1"/>
  <c r="A15" i="94"/>
  <c r="C14" i="94"/>
  <c r="C13" i="56" s="1"/>
  <c r="B14" i="94"/>
  <c r="B13" i="56" s="1"/>
  <c r="A14" i="94"/>
  <c r="C13" i="94"/>
  <c r="C12" i="56" s="1"/>
  <c r="B13" i="94"/>
  <c r="B12" i="56" s="1"/>
  <c r="A13" i="94"/>
  <c r="C12" i="94"/>
  <c r="C11" i="56" s="1"/>
  <c r="B12" i="94"/>
  <c r="B11" i="56" s="1"/>
  <c r="A12" i="94"/>
  <c r="A11" i="56" s="1"/>
  <c r="C11" i="94"/>
  <c r="C10" i="56" s="1"/>
  <c r="B11" i="94"/>
  <c r="B10" i="56" s="1"/>
  <c r="A11" i="94"/>
  <c r="A10" i="56" s="1"/>
  <c r="C10" i="94"/>
  <c r="C9" i="56" s="1"/>
  <c r="B10" i="94"/>
  <c r="B9" i="56" s="1"/>
  <c r="A10" i="94"/>
  <c r="A13" i="56" l="1"/>
  <c r="A14" i="56"/>
  <c r="A20" i="56"/>
  <c r="A9" i="56"/>
  <c r="A12" i="56"/>
  <c r="A16" i="56"/>
  <c r="A17" i="56"/>
  <c r="A23" i="56"/>
  <c r="A29" i="56"/>
  <c r="F8" i="18" l="1"/>
  <c r="G13" i="132" l="1"/>
  <c r="G7" i="132"/>
  <c r="G14" i="132" l="1"/>
  <c r="G13" i="131"/>
  <c r="G8" i="132"/>
  <c r="G15" i="132" l="1"/>
  <c r="G15" i="131" s="1"/>
  <c r="G14" i="131"/>
  <c r="G9" i="132"/>
  <c r="G9" i="131" s="1"/>
  <c r="G8" i="131"/>
  <c r="A12" i="3" l="1"/>
  <c r="C16" i="5" l="1"/>
  <c r="C10" i="5" l="1"/>
  <c r="A14" i="61" l="1"/>
  <c r="A13" i="61"/>
  <c r="A12" i="61"/>
  <c r="A11" i="61"/>
  <c r="H8" i="61"/>
  <c r="A13" i="18"/>
  <c r="A12" i="18"/>
  <c r="A11" i="18"/>
  <c r="F8" i="129"/>
  <c r="F7" i="129"/>
  <c r="A15" i="122"/>
  <c r="H11" i="122"/>
  <c r="F9" i="119"/>
  <c r="F8" i="119"/>
  <c r="F7" i="119"/>
  <c r="I20" i="117"/>
  <c r="I18" i="117"/>
  <c r="I15" i="117"/>
  <c r="I13" i="117"/>
  <c r="I10" i="117"/>
  <c r="I8" i="117"/>
  <c r="A21" i="111"/>
  <c r="A20" i="111"/>
  <c r="A19" i="111"/>
  <c r="A18" i="111"/>
  <c r="A17" i="111"/>
  <c r="A27" i="94"/>
  <c r="C9" i="94"/>
  <c r="B9" i="94"/>
  <c r="A9" i="94"/>
  <c r="A8" i="56" s="1"/>
  <c r="A26" i="56"/>
  <c r="E16" i="5" l="1"/>
  <c r="L9" i="95"/>
  <c r="H9" i="95"/>
  <c r="F9" i="94" s="1"/>
  <c r="I9" i="117"/>
  <c r="F9" i="129"/>
  <c r="F11" i="129" s="1"/>
  <c r="D11" i="111" s="1"/>
  <c r="E14" i="5" s="1"/>
  <c r="H8" i="122"/>
  <c r="I19" i="117"/>
  <c r="I14" i="117"/>
  <c r="P9" i="95"/>
  <c r="F12" i="119"/>
  <c r="H7" i="122"/>
  <c r="H10" i="122" l="1"/>
  <c r="G9" i="94"/>
  <c r="E8" i="56" s="1"/>
  <c r="C8" i="56" s="1"/>
  <c r="I22" i="117"/>
  <c r="D8" i="111" s="1"/>
  <c r="H9" i="122"/>
  <c r="F8" i="123"/>
  <c r="H8" i="123" s="1"/>
  <c r="I8" i="123" s="1"/>
  <c r="F9" i="123"/>
  <c r="H9" i="123" s="1"/>
  <c r="I9" i="123" s="1"/>
  <c r="F11" i="119"/>
  <c r="F10" i="119"/>
  <c r="H91" i="95"/>
  <c r="P91" i="95"/>
  <c r="L9" i="94"/>
  <c r="G7" i="131"/>
  <c r="G22" i="131" s="1"/>
  <c r="I9" i="94"/>
  <c r="J9" i="94" s="1"/>
  <c r="L91" i="95"/>
  <c r="H13" i="122" l="1"/>
  <c r="D10" i="111" s="1"/>
  <c r="E11" i="5"/>
  <c r="E13" i="5"/>
  <c r="B8" i="56"/>
  <c r="M9" i="94"/>
  <c r="K8" i="56" s="1"/>
  <c r="F15" i="119"/>
  <c r="H8" i="56"/>
  <c r="G8" i="56" s="1"/>
  <c r="J90" i="94"/>
  <c r="G90" i="94"/>
  <c r="D9" i="111" l="1"/>
  <c r="E12" i="5" s="1"/>
  <c r="M90" i="94"/>
  <c r="D7" i="111"/>
  <c r="J8" i="56"/>
  <c r="G88" i="56"/>
  <c r="D7" i="3" s="1"/>
  <c r="O90" i="94" l="1"/>
  <c r="L8" i="123" s="1"/>
  <c r="J88" i="56"/>
  <c r="D8" i="3" s="1"/>
  <c r="E7" i="5" s="1"/>
  <c r="E10" i="5"/>
  <c r="E6" i="5"/>
  <c r="L9" i="123" l="1"/>
  <c r="L13" i="123" s="1"/>
  <c r="D12" i="111" l="1"/>
  <c r="D16" i="111" s="1"/>
  <c r="D8" i="18" s="1"/>
  <c r="E8" i="61" s="1"/>
  <c r="E15" i="5" l="1"/>
  <c r="M8" i="56"/>
  <c r="A21" i="5"/>
  <c r="E18" i="5" l="1"/>
  <c r="N8" i="56"/>
  <c r="M88" i="56"/>
  <c r="D9" i="3" s="1"/>
  <c r="N88" i="56" l="1"/>
  <c r="D11" i="3"/>
  <c r="E8" i="5"/>
  <c r="E9" i="5" l="1"/>
  <c r="C8" i="18"/>
  <c r="D8" i="61" s="1"/>
  <c r="E8" i="18" l="1"/>
  <c r="G8" i="18" s="1"/>
  <c r="G10" i="18" s="1"/>
  <c r="E19" i="5"/>
  <c r="F8" i="61" l="1"/>
  <c r="G8" i="61" s="1"/>
  <c r="I8" i="61" s="1"/>
  <c r="I10" i="61" s="1"/>
  <c r="E20" i="5"/>
  <c r="E21" i="5" l="1"/>
  <c r="E22" i="5" l="1"/>
  <c r="G22" i="5" l="1"/>
  <c r="G9" i="5"/>
  <c r="G18" i="5"/>
  <c r="G19" i="5"/>
  <c r="G20" i="5"/>
  <c r="G21" i="5"/>
  <c r="E23" i="5"/>
  <c r="E24" i="5" l="1"/>
</calcChain>
</file>

<file path=xl/sharedStrings.xml><?xml version="1.0" encoding="utf-8"?>
<sst xmlns="http://schemas.openxmlformats.org/spreadsheetml/2006/main" count="774" uniqueCount="505">
  <si>
    <t>책임연구원</t>
  </si>
  <si>
    <t>(M/D)</t>
    <phoneticPr fontId="8" type="noConversion"/>
  </si>
  <si>
    <t xml:space="preserve">&lt; 표 : 2 &gt; </t>
  </si>
  <si>
    <t xml:space="preserve">&lt; 표 : 1 &gt; </t>
  </si>
  <si>
    <t>주 1)</t>
  </si>
  <si>
    <t>주 2)</t>
  </si>
  <si>
    <t>주 3)</t>
  </si>
  <si>
    <t>주 4)</t>
  </si>
  <si>
    <t>소         계</t>
    <phoneticPr fontId="9" type="noConversion"/>
  </si>
  <si>
    <t>비        고</t>
    <phoneticPr fontId="9" type="noConversion"/>
  </si>
  <si>
    <t>단위 : 원</t>
    <phoneticPr fontId="9" type="noConversion"/>
  </si>
  <si>
    <t>계</t>
  </si>
  <si>
    <t>적   용   대   상   액</t>
    <phoneticPr fontId="8" type="noConversion"/>
  </si>
  <si>
    <t>비율(%)</t>
    <phoneticPr fontId="17" type="noConversion"/>
  </si>
  <si>
    <t>금    액</t>
    <phoneticPr fontId="8" type="noConversion"/>
  </si>
  <si>
    <t>인건비</t>
    <phoneticPr fontId="8" type="noConversion"/>
  </si>
  <si>
    <t>경비</t>
    <phoneticPr fontId="8" type="noConversion"/>
  </si>
  <si>
    <t>일반관리비</t>
    <phoneticPr fontId="8" type="noConversion"/>
  </si>
  <si>
    <t>계</t>
    <phoneticPr fontId="8" type="noConversion"/>
  </si>
  <si>
    <t>비    목</t>
    <phoneticPr fontId="8" type="noConversion"/>
  </si>
  <si>
    <t>적   용   대   상   액</t>
    <phoneticPr fontId="8" type="noConversion"/>
  </si>
  <si>
    <t>인 건 비</t>
    <phoneticPr fontId="8" type="noConversion"/>
  </si>
  <si>
    <t>경  비</t>
    <phoneticPr fontId="8" type="noConversion"/>
  </si>
  <si>
    <t>일반관리비</t>
    <phoneticPr fontId="14" type="noConversion"/>
  </si>
  <si>
    <t>Ⅳ. 용역원가계산서</t>
    <phoneticPr fontId="8" type="noConversion"/>
  </si>
  <si>
    <t>인건비집계표</t>
    <phoneticPr fontId="8" type="noConversion"/>
  </si>
  <si>
    <t>단위 : 원</t>
    <phoneticPr fontId="8" type="noConversion"/>
  </si>
  <si>
    <t>일반관리비산출표</t>
    <phoneticPr fontId="8" type="noConversion"/>
  </si>
  <si>
    <t>이윤산출표</t>
    <phoneticPr fontId="8" type="noConversion"/>
  </si>
  <si>
    <t>노무공수산출표</t>
    <phoneticPr fontId="8" type="noConversion"/>
  </si>
  <si>
    <t>비 고</t>
    <phoneticPr fontId="8" type="noConversion"/>
  </si>
  <si>
    <t>계</t>
    <phoneticPr fontId="8" type="noConversion"/>
  </si>
  <si>
    <t>연구보조원</t>
    <phoneticPr fontId="8" type="noConversion"/>
  </si>
  <si>
    <t>주2)</t>
  </si>
  <si>
    <t>주3)</t>
  </si>
  <si>
    <t>주4)</t>
  </si>
  <si>
    <t>(인)</t>
  </si>
  <si>
    <t>주1)</t>
    <phoneticPr fontId="25" type="noConversion"/>
  </si>
  <si>
    <t>책임연구원</t>
    <phoneticPr fontId="25" type="noConversion"/>
  </si>
  <si>
    <t>연구원</t>
    <phoneticPr fontId="25" type="noConversion"/>
  </si>
  <si>
    <t>계</t>
    <phoneticPr fontId="25" type="noConversion"/>
  </si>
  <si>
    <t>총원가</t>
  </si>
  <si>
    <t>부가가치세(10%)</t>
  </si>
  <si>
    <t>합계</t>
  </si>
  <si>
    <t>연구원</t>
    <phoneticPr fontId="8" type="noConversion"/>
  </si>
  <si>
    <t>금     액</t>
    <phoneticPr fontId="8" type="noConversion"/>
  </si>
  <si>
    <t>구     분</t>
    <phoneticPr fontId="8" type="noConversion"/>
  </si>
  <si>
    <t>구성비(%)</t>
    <phoneticPr fontId="8" type="noConversion"/>
  </si>
  <si>
    <t>연구보조원</t>
  </si>
  <si>
    <t>연구보조원</t>
    <phoneticPr fontId="25" type="noConversion"/>
  </si>
  <si>
    <t>연구원</t>
  </si>
  <si>
    <t>(%)</t>
  </si>
  <si>
    <t>(일)</t>
    <phoneticPr fontId="8" type="noConversion"/>
  </si>
  <si>
    <t>주1)</t>
  </si>
  <si>
    <t>참여율</t>
  </si>
  <si>
    <t xml:space="preserve">&lt; 표 : 7 &gt; </t>
    <phoneticPr fontId="9" type="noConversion"/>
  </si>
  <si>
    <t>경비집계표</t>
    <phoneticPr fontId="9" type="noConversion"/>
  </si>
  <si>
    <t>유인물비</t>
    <phoneticPr fontId="8" type="noConversion"/>
  </si>
  <si>
    <t>주 5)</t>
  </si>
  <si>
    <t>주 6)</t>
  </si>
  <si>
    <t>단  가</t>
    <phoneticPr fontId="8" type="noConversion"/>
  </si>
  <si>
    <t>책임연구원</t>
    <phoneticPr fontId="9" type="noConversion"/>
  </si>
  <si>
    <t>일비</t>
  </si>
  <si>
    <t>복사비</t>
  </si>
  <si>
    <t>제본비</t>
  </si>
  <si>
    <t>금   액</t>
    <phoneticPr fontId="8" type="noConversion"/>
  </si>
  <si>
    <t>타</t>
  </si>
  <si>
    <t>사인펜</t>
  </si>
  <si>
    <t>모나미 351</t>
  </si>
  <si>
    <t>칼라집게</t>
  </si>
  <si>
    <t>中</t>
  </si>
  <si>
    <t>EA</t>
  </si>
  <si>
    <t>바인더</t>
  </si>
  <si>
    <t>권</t>
  </si>
  <si>
    <t>일반Post-it</t>
  </si>
  <si>
    <t>653 3M</t>
  </si>
  <si>
    <t>인
건
비</t>
    <phoneticPr fontId="9" type="noConversion"/>
  </si>
  <si>
    <t>회의비산출표</t>
    <phoneticPr fontId="9" type="noConversion"/>
  </si>
  <si>
    <t>회의비</t>
    <phoneticPr fontId="8" type="noConversion"/>
  </si>
  <si>
    <t>계</t>
    <phoneticPr fontId="9" type="noConversion"/>
  </si>
  <si>
    <t>단위 : 원</t>
    <phoneticPr fontId="8" type="noConversion"/>
  </si>
  <si>
    <t>주 7)</t>
  </si>
  <si>
    <t>주 1)</t>
    <phoneticPr fontId="8" type="noConversion"/>
  </si>
  <si>
    <t>주 2)</t>
    <phoneticPr fontId="8" type="noConversion"/>
  </si>
  <si>
    <t>주 3)</t>
    <phoneticPr fontId="8" type="noConversion"/>
  </si>
  <si>
    <t>주 4)</t>
    <phoneticPr fontId="8" type="noConversion"/>
  </si>
  <si>
    <t>주 5)</t>
    <phoneticPr fontId="8" type="noConversion"/>
  </si>
  <si>
    <t>주 6)</t>
    <phoneticPr fontId="8" type="noConversion"/>
  </si>
  <si>
    <t>인</t>
    <phoneticPr fontId="9" type="noConversion"/>
  </si>
  <si>
    <t>금   액</t>
    <phoneticPr fontId="8" type="noConversion"/>
  </si>
  <si>
    <t>회</t>
    <phoneticPr fontId="8" type="noConversion"/>
  </si>
  <si>
    <t>비      고</t>
    <phoneticPr fontId="8" type="noConversion"/>
  </si>
  <si>
    <t>볼펜</t>
    <phoneticPr fontId="9" type="noConversion"/>
  </si>
  <si>
    <t>형광펜</t>
    <phoneticPr fontId="9" type="noConversion"/>
  </si>
  <si>
    <t>12색</t>
    <phoneticPr fontId="9" type="noConversion"/>
  </si>
  <si>
    <t>최종보고회</t>
    <phoneticPr fontId="9" type="noConversion"/>
  </si>
  <si>
    <t>중간보고회</t>
    <phoneticPr fontId="9" type="noConversion"/>
  </si>
  <si>
    <t>착수보고회</t>
    <phoneticPr fontId="9" type="noConversion"/>
  </si>
  <si>
    <t>교통통신비산출표</t>
    <phoneticPr fontId="9" type="noConversion"/>
  </si>
  <si>
    <t>교통비</t>
    <phoneticPr fontId="9" type="noConversion"/>
  </si>
  <si>
    <t>연구보조원</t>
    <phoneticPr fontId="9" type="noConversion"/>
  </si>
  <si>
    <t>통신비</t>
    <phoneticPr fontId="9" type="noConversion"/>
  </si>
  <si>
    <t>전화사용료</t>
    <phoneticPr fontId="8" type="noConversion"/>
  </si>
  <si>
    <t>택배비</t>
    <phoneticPr fontId="8" type="noConversion"/>
  </si>
  <si>
    <t>단위 : 원</t>
    <phoneticPr fontId="8" type="noConversion"/>
  </si>
  <si>
    <t>단위</t>
    <phoneticPr fontId="8" type="noConversion"/>
  </si>
  <si>
    <t>취득금액   주1)</t>
    <phoneticPr fontId="8" type="noConversion"/>
  </si>
  <si>
    <t>용역기간
(개월)</t>
    <phoneticPr fontId="8" type="noConversion"/>
  </si>
  <si>
    <t>사용율
(%)</t>
    <phoneticPr fontId="8" type="noConversion"/>
  </si>
  <si>
    <t>단 가</t>
    <phoneticPr fontId="9" type="noConversion"/>
  </si>
  <si>
    <t>수량</t>
    <phoneticPr fontId="9" type="noConversion"/>
  </si>
  <si>
    <t>금  액</t>
    <phoneticPr fontId="9" type="noConversion"/>
  </si>
  <si>
    <t>주 2)</t>
    <phoneticPr fontId="9" type="noConversion"/>
  </si>
  <si>
    <t>PC(모니터포함)</t>
    <phoneticPr fontId="9" type="noConversion"/>
  </si>
  <si>
    <t>프린터</t>
    <phoneticPr fontId="9" type="noConversion"/>
  </si>
  <si>
    <t>계</t>
    <phoneticPr fontId="8" type="noConversion"/>
  </si>
  <si>
    <t>주 1) 취득금액 : 물가지 및 시중유통거래가격 참조</t>
    <phoneticPr fontId="9" type="noConversion"/>
  </si>
  <si>
    <t xml:space="preserve">&lt; 표 : 9 &gt; </t>
    <phoneticPr fontId="9" type="noConversion"/>
  </si>
  <si>
    <t>등 급 별</t>
    <phoneticPr fontId="8" type="noConversion"/>
  </si>
  <si>
    <t>출 장 지</t>
    <phoneticPr fontId="8" type="noConversion"/>
  </si>
  <si>
    <t>비 고</t>
    <phoneticPr fontId="8" type="noConversion"/>
  </si>
  <si>
    <t>단위 : 원</t>
    <phoneticPr fontId="8" type="noConversion"/>
  </si>
  <si>
    <t>내 용</t>
    <phoneticPr fontId="8" type="noConversion"/>
  </si>
  <si>
    <t>주 1)</t>
    <phoneticPr fontId="9" type="noConversion"/>
  </si>
  <si>
    <t>주 2)</t>
    <phoneticPr fontId="9" type="noConversion"/>
  </si>
  <si>
    <t>계</t>
    <phoneticPr fontId="9" type="noConversion"/>
  </si>
  <si>
    <t>금액</t>
    <phoneticPr fontId="8" type="noConversion"/>
  </si>
  <si>
    <t>비고</t>
    <phoneticPr fontId="8" type="noConversion"/>
  </si>
  <si>
    <t>금  액</t>
    <phoneticPr fontId="8" type="noConversion"/>
  </si>
  <si>
    <t xml:space="preserve">      단가(일비,식비) : 공무원여비규정 국내여비 중 [별표 2] 국내여비지급표 참조
                        (책임연구원-제1호, 연구원,연구보조원-제2호)</t>
    <phoneticPr fontId="9" type="noConversion"/>
  </si>
  <si>
    <t>직종명</t>
    <phoneticPr fontId="8" type="noConversion"/>
  </si>
  <si>
    <t>A4, 칼라</t>
  </si>
  <si>
    <t>A4, 흑백</t>
  </si>
  <si>
    <t xml:space="preserve">   2) 단가(운임) : 시중유통거래가격에 의해 산정함</t>
    <phoneticPr fontId="9" type="noConversion"/>
  </si>
  <si>
    <t>비고</t>
    <phoneticPr fontId="8" type="noConversion"/>
  </si>
  <si>
    <t>금액</t>
    <phoneticPr fontId="8" type="noConversion"/>
  </si>
  <si>
    <t>책임연구원</t>
    <phoneticPr fontId="25" type="noConversion"/>
  </si>
  <si>
    <t>연구원</t>
    <phoneticPr fontId="25" type="noConversion"/>
  </si>
  <si>
    <t>연구보조원</t>
    <phoneticPr fontId="25" type="noConversion"/>
  </si>
  <si>
    <t>비고</t>
    <phoneticPr fontId="25" type="noConversion"/>
  </si>
  <si>
    <t>작업
기간</t>
    <phoneticPr fontId="25" type="noConversion"/>
  </si>
  <si>
    <t>월작업
일수</t>
    <phoneticPr fontId="25" type="noConversion"/>
  </si>
  <si>
    <t>작업
일수</t>
    <phoneticPr fontId="25" type="noConversion"/>
  </si>
  <si>
    <t>(월)</t>
    <phoneticPr fontId="25" type="noConversion"/>
  </si>
  <si>
    <t>(일)</t>
    <phoneticPr fontId="25" type="noConversion"/>
  </si>
  <si>
    <t>계</t>
    <phoneticPr fontId="25" type="noConversion"/>
  </si>
  <si>
    <t>책임연구원</t>
    <phoneticPr fontId="8" type="noConversion"/>
  </si>
  <si>
    <t>연구원</t>
    <phoneticPr fontId="8" type="noConversion"/>
  </si>
  <si>
    <t>연구보조원</t>
    <phoneticPr fontId="8" type="noConversion"/>
  </si>
  <si>
    <t>노무
공수</t>
    <phoneticPr fontId="8" type="noConversion"/>
  </si>
  <si>
    <t>계</t>
    <phoneticPr fontId="8" type="noConversion"/>
  </si>
  <si>
    <t>M/D당
임율</t>
    <phoneticPr fontId="8" type="noConversion"/>
  </si>
  <si>
    <t>국내여비소요량산출표</t>
    <phoneticPr fontId="6" type="noConversion"/>
  </si>
  <si>
    <t>운임</t>
    <phoneticPr fontId="9" type="noConversion"/>
  </si>
  <si>
    <t>회/왕복</t>
    <phoneticPr fontId="9" type="noConversion"/>
  </si>
  <si>
    <t>일</t>
    <phoneticPr fontId="9" type="noConversion"/>
  </si>
  <si>
    <t>식비</t>
    <phoneticPr fontId="9" type="noConversion"/>
  </si>
  <si>
    <t>국내여비산출표</t>
    <phoneticPr fontId="27" type="noConversion"/>
  </si>
  <si>
    <t xml:space="preserve">&lt; 표 : 8 &gt; </t>
    <phoneticPr fontId="9" type="noConversion"/>
  </si>
  <si>
    <t xml:space="preserve">&lt; 표 : 12 &gt; </t>
    <phoneticPr fontId="9" type="noConversion"/>
  </si>
  <si>
    <t>업    무    내    용</t>
    <phoneticPr fontId="8" type="noConversion"/>
  </si>
  <si>
    <t>업    무    내    용</t>
    <phoneticPr fontId="25" type="noConversion"/>
  </si>
  <si>
    <t xml:space="preserve">&lt; 표 : 4 &gt; </t>
    <phoneticPr fontId="8" type="noConversion"/>
  </si>
  <si>
    <t xml:space="preserve">&lt; 표 : 3 &gt; </t>
    <phoneticPr fontId="8" type="noConversion"/>
  </si>
  <si>
    <t>인건비산출표</t>
    <phoneticPr fontId="8" type="noConversion"/>
  </si>
  <si>
    <t>작업일수산출표</t>
    <phoneticPr fontId="8" type="noConversion"/>
  </si>
  <si>
    <t>식</t>
  </si>
  <si>
    <t>단  가</t>
    <phoneticPr fontId="8" type="noConversion"/>
  </si>
  <si>
    <t xml:space="preserve">  비     목</t>
    <phoneticPr fontId="8" type="noConversion"/>
  </si>
  <si>
    <t>투입인원</t>
    <phoneticPr fontId="25" type="noConversion"/>
  </si>
  <si>
    <t>작업일수</t>
    <phoneticPr fontId="25" type="noConversion"/>
  </si>
  <si>
    <t>노무공수</t>
    <phoneticPr fontId="25" type="noConversion"/>
  </si>
  <si>
    <t>2)</t>
  </si>
  <si>
    <t>1)</t>
  </si>
  <si>
    <t>금  액</t>
    <phoneticPr fontId="8" type="noConversion"/>
  </si>
  <si>
    <t>합  계</t>
    <phoneticPr fontId="8" type="noConversion"/>
  </si>
  <si>
    <t>모나미(3색)</t>
    <phoneticPr fontId="8" type="noConversion"/>
  </si>
  <si>
    <t>이  윤</t>
    <phoneticPr fontId="8" type="noConversion"/>
  </si>
  <si>
    <t>비  목</t>
    <phoneticPr fontId="8" type="noConversion"/>
  </si>
  <si>
    <t>여비</t>
    <phoneticPr fontId="8" type="noConversion"/>
  </si>
  <si>
    <t>연구용재료비</t>
    <phoneticPr fontId="8" type="noConversion"/>
  </si>
  <si>
    <t>교통통신비</t>
    <phoneticPr fontId="8" type="noConversion"/>
  </si>
  <si>
    <t xml:space="preserve">&lt; 표 : 11 &gt; </t>
    <phoneticPr fontId="9" type="noConversion"/>
  </si>
  <si>
    <t>연구용재료비산출표</t>
    <phoneticPr fontId="9" type="noConversion"/>
  </si>
  <si>
    <t>타</t>
    <phoneticPr fontId="8" type="noConversion"/>
  </si>
  <si>
    <t>2공,3공,4공</t>
    <phoneticPr fontId="8" type="noConversion"/>
  </si>
  <si>
    <t>계</t>
    <phoneticPr fontId="8" type="noConversion"/>
  </si>
  <si>
    <t>주 1) 수량 : 당해 연구내용과 관련하여 필요한 소모성 재료비를 산정하였음</t>
    <phoneticPr fontId="9" type="noConversion"/>
  </si>
  <si>
    <t xml:space="preserve">   2) 단가 : 물가지가격 및 시중유통거래가격 참조</t>
    <phoneticPr fontId="9" type="noConversion"/>
  </si>
  <si>
    <t>단 가</t>
    <phoneticPr fontId="8" type="noConversion"/>
  </si>
  <si>
    <t>계</t>
    <phoneticPr fontId="9" type="noConversion"/>
  </si>
  <si>
    <t xml:space="preserve">   2) 단가 : 시중유통거래가격 참조</t>
    <phoneticPr fontId="9" type="noConversion"/>
  </si>
  <si>
    <t>구   분</t>
    <phoneticPr fontId="9" type="noConversion"/>
  </si>
  <si>
    <t>비   고</t>
    <phoneticPr fontId="8" type="noConversion"/>
  </si>
  <si>
    <t>비고</t>
    <phoneticPr fontId="8" type="noConversion"/>
  </si>
  <si>
    <t>구  분</t>
    <phoneticPr fontId="9" type="noConversion"/>
  </si>
  <si>
    <t>금  액</t>
    <phoneticPr fontId="9" type="noConversion"/>
  </si>
  <si>
    <t>책임연구원</t>
    <phoneticPr fontId="8" type="noConversion"/>
  </si>
  <si>
    <t>연구원</t>
    <phoneticPr fontId="8" type="noConversion"/>
  </si>
  <si>
    <t>책임연구원</t>
    <phoneticPr fontId="9" type="noConversion"/>
  </si>
  <si>
    <t>연구원</t>
    <phoneticPr fontId="9" type="noConversion"/>
  </si>
  <si>
    <t>출 장 지</t>
    <phoneticPr fontId="9" type="noConversion"/>
  </si>
  <si>
    <t>단 가</t>
    <phoneticPr fontId="9" type="noConversion"/>
  </si>
  <si>
    <t>대</t>
    <phoneticPr fontId="9" type="noConversion"/>
  </si>
  <si>
    <t>SL-C412W</t>
    <phoneticPr fontId="9" type="noConversion"/>
  </si>
  <si>
    <t>Sandisk 8GB</t>
    <phoneticPr fontId="8" type="noConversion"/>
  </si>
  <si>
    <t>EA</t>
    <phoneticPr fontId="8" type="noConversion"/>
  </si>
  <si>
    <t>내     용</t>
    <phoneticPr fontId="9" type="noConversion"/>
  </si>
  <si>
    <t xml:space="preserve">&lt; 표 : 10 &gt; </t>
    <phoneticPr fontId="8" type="noConversion"/>
  </si>
  <si>
    <t>유인물비산출표</t>
    <phoneticPr fontId="8" type="noConversion"/>
  </si>
  <si>
    <t>단위 : 원</t>
    <phoneticPr fontId="8" type="noConversion"/>
  </si>
  <si>
    <t>구분</t>
    <phoneticPr fontId="8" type="noConversion"/>
  </si>
  <si>
    <t>품 명</t>
    <phoneticPr fontId="8" type="noConversion"/>
  </si>
  <si>
    <t>규  격</t>
    <phoneticPr fontId="8" type="noConversion"/>
  </si>
  <si>
    <t>단위</t>
    <phoneticPr fontId="8" type="noConversion"/>
  </si>
  <si>
    <t>산  출  내  역</t>
    <phoneticPr fontId="8" type="noConversion"/>
  </si>
  <si>
    <t>1. 착수보고서 제작비</t>
    <phoneticPr fontId="8" type="noConversion"/>
  </si>
  <si>
    <t>A4, 흑백</t>
    <phoneticPr fontId="8" type="noConversion"/>
  </si>
  <si>
    <t>A4, 칼라</t>
    <phoneticPr fontId="8" type="noConversion"/>
  </si>
  <si>
    <t>코팅표지</t>
    <phoneticPr fontId="8" type="noConversion"/>
  </si>
  <si>
    <t>부</t>
    <phoneticPr fontId="8" type="noConversion"/>
  </si>
  <si>
    <t>2. 중간보고서 제작비</t>
    <phoneticPr fontId="8" type="noConversion"/>
  </si>
  <si>
    <t>계</t>
    <phoneticPr fontId="8" type="noConversion"/>
  </si>
  <si>
    <t xml:space="preserve">   2) 단가 : 시중유통거래가격 참조</t>
    <phoneticPr fontId="8" type="noConversion"/>
  </si>
  <si>
    <t>내   용</t>
    <phoneticPr fontId="9" type="noConversion"/>
  </si>
  <si>
    <t xml:space="preserve">   2) 월작업일수 : 학술연구용역 인건비 기준단가 중 근무일수 22일 적용</t>
    <phoneticPr fontId="25" type="noConversion"/>
  </si>
  <si>
    <t>운임</t>
  </si>
  <si>
    <t>총원가×10%</t>
    <phoneticPr fontId="8" type="noConversion"/>
  </si>
  <si>
    <t>인건비＋경비</t>
    <phoneticPr fontId="8" type="noConversion"/>
  </si>
  <si>
    <t>순용역원가＋일.관＋이윤</t>
    <phoneticPr fontId="8" type="noConversion"/>
  </si>
  <si>
    <t>3. 최종보고서 제작비</t>
    <phoneticPr fontId="8" type="noConversion"/>
  </si>
  <si>
    <t>순용역원가</t>
    <phoneticPr fontId="8" type="noConversion"/>
  </si>
  <si>
    <t>순번</t>
    <phoneticPr fontId="8" type="noConversion"/>
  </si>
  <si>
    <t>순번</t>
    <phoneticPr fontId="25" type="noConversion"/>
  </si>
  <si>
    <t>USB 메모리</t>
    <phoneticPr fontId="8" type="noConversion"/>
  </si>
  <si>
    <t xml:space="preserve">   2) 내용연수 : 법인세법에 의한 내용연수 적용</t>
    <phoneticPr fontId="9" type="noConversion"/>
  </si>
  <si>
    <t>내용
연수</t>
    <phoneticPr fontId="9" type="noConversion"/>
  </si>
  <si>
    <t>단 위</t>
    <phoneticPr fontId="9" type="noConversion"/>
  </si>
  <si>
    <t>수 량</t>
    <phoneticPr fontId="9" type="noConversion"/>
  </si>
  <si>
    <t>내 용</t>
    <phoneticPr fontId="9" type="noConversion"/>
  </si>
  <si>
    <t>수 량</t>
    <phoneticPr fontId="8" type="noConversion"/>
  </si>
  <si>
    <t>단 가</t>
    <phoneticPr fontId="8" type="noConversion"/>
  </si>
  <si>
    <t>금  액</t>
    <phoneticPr fontId="8" type="noConversion"/>
  </si>
  <si>
    <t>단  가</t>
    <phoneticPr fontId="8" type="noConversion"/>
  </si>
  <si>
    <t>품  명</t>
    <phoneticPr fontId="9" type="noConversion"/>
  </si>
  <si>
    <t>출장인원</t>
    <phoneticPr fontId="9" type="noConversion"/>
  </si>
  <si>
    <t>출장회수</t>
    <phoneticPr fontId="8" type="noConversion"/>
  </si>
  <si>
    <t xml:space="preserve">   3) 노무공수 : 투입인원×작업일수</t>
  </si>
  <si>
    <t xml:space="preserve">   4) 작업일수 : 작업기간×월작업일수×참여율</t>
  </si>
  <si>
    <t>면</t>
  </si>
  <si>
    <t>수량</t>
    <phoneticPr fontId="9" type="noConversion"/>
  </si>
  <si>
    <t>단위</t>
    <phoneticPr fontId="8" type="noConversion"/>
  </si>
  <si>
    <t>규   격</t>
    <phoneticPr fontId="9" type="noConversion"/>
  </si>
  <si>
    <t>수량</t>
    <phoneticPr fontId="8" type="noConversion"/>
  </si>
  <si>
    <t>비  고</t>
    <phoneticPr fontId="8" type="noConversion"/>
  </si>
  <si>
    <t>회 의 비</t>
    <phoneticPr fontId="9" type="noConversion"/>
  </si>
  <si>
    <t>비  고</t>
    <phoneticPr fontId="8" type="noConversion"/>
  </si>
  <si>
    <t>총원가＋부가가치세,
 천단위미만절사</t>
    <phoneticPr fontId="8" type="noConversion"/>
  </si>
  <si>
    <t>전산처리비</t>
    <phoneticPr fontId="8" type="noConversion"/>
  </si>
  <si>
    <t>주 7)</t>
    <phoneticPr fontId="8" type="noConversion"/>
  </si>
  <si>
    <t>연간금액</t>
    <phoneticPr fontId="8" type="noConversion"/>
  </si>
  <si>
    <t>월간금액</t>
    <phoneticPr fontId="8" type="noConversion"/>
  </si>
  <si>
    <t>금 액</t>
    <phoneticPr fontId="8" type="noConversion"/>
  </si>
  <si>
    <t>프린터 용지</t>
  </si>
  <si>
    <t>A4(2,500매)</t>
  </si>
  <si>
    <t>BOX</t>
  </si>
  <si>
    <t>프린터 토너</t>
  </si>
  <si>
    <t>전산처리비산출표</t>
    <phoneticPr fontId="9" type="noConversion"/>
  </si>
  <si>
    <t xml:space="preserve">   7) 적용금액 : 월간금액×용역기간×사용율</t>
    <phoneticPr fontId="8" type="noConversion"/>
  </si>
  <si>
    <t xml:space="preserve">   3) 연간금액 : 취득금액÷내용연수</t>
    <phoneticPr fontId="8" type="noConversion"/>
  </si>
  <si>
    <t xml:space="preserve"> DM500S9Z-AD7BA/
 S24E510C</t>
    <phoneticPr fontId="8" type="noConversion"/>
  </si>
  <si>
    <t>레이저</t>
    <phoneticPr fontId="8" type="noConversion"/>
  </si>
  <si>
    <t xml:space="preserve">   4) 월간금액 : 연간금액÷12개월</t>
    <phoneticPr fontId="8" type="noConversion"/>
  </si>
  <si>
    <t>비목</t>
    <phoneticPr fontId="6" type="noConversion"/>
  </si>
  <si>
    <t>구  분</t>
    <phoneticPr fontId="9" type="noConversion"/>
  </si>
  <si>
    <t>회</t>
    <phoneticPr fontId="9" type="noConversion"/>
  </si>
  <si>
    <t>건</t>
    <phoneticPr fontId="8" type="noConversion"/>
  </si>
  <si>
    <t>- 비전선포식 전체 컨셉 및 개최 방향 제시</t>
  </si>
  <si>
    <t>- 비전선포식 세부 프로그램 등 기획 및 운영방안 제시</t>
  </si>
  <si>
    <t>- 운영 매뉴얼, 시나리오 등 제시</t>
  </si>
  <si>
    <t>- 보고자료 작성 및 각종 기획 관련 회의 참석‧지원</t>
  </si>
  <si>
    <t>- 비전선포식 준비의 효율성 제고를 위한 전담인력 배정</t>
  </si>
  <si>
    <t>- 참가자 초청․관리(300인 규모) 및 현장 리셉션 운영</t>
  </si>
  <si>
    <t>- 참가자 식‧음료 제공, 상시 다과 제공</t>
  </si>
  <si>
    <t>- 참가자용 기념품 제작‧배포</t>
  </si>
  <si>
    <t>- 주요인사 대기실 및 의전 지원(다과 등)</t>
  </si>
  <si>
    <t>- 현장 사무국(부처, 주관기관 등) 운영 및 관련 시설물 지원</t>
  </si>
  <si>
    <t>- 프로그램 운영(➊~➌ 프로그램 별) 기획서 제안</t>
  </si>
  <si>
    <t>- 사회, 의전, 음향, 영상 등 전문영역 일체와 콘솔 운영</t>
  </si>
  <si>
    <t>- 주요내빈 및 포상자 등 참가자 관리‧안내</t>
  </si>
  <si>
    <t>- 현장 시설물 조성, 관련 물품 제공 등 현장 운영 일체</t>
  </si>
  <si>
    <t>- 프로그램 현장운영(운영인력 배치) 및 수여식 결과 정리</t>
  </si>
  <si>
    <t>① 지역혁신 선도기업 동영상 시청</t>
  </si>
  <si>
    <t>- (일시/장소) ‘22년 11월 중, 14:00 ~ 14:03 / 미정</t>
  </si>
  <si>
    <t>- (진행자) 아나운서</t>
  </si>
  <si>
    <t>② 지역혁신 선도기업 비전선포식 개회·환영·축사</t>
  </si>
  <si>
    <t>③ 지역혁신 선도기업 비전선포 세레모니</t>
  </si>
  <si>
    <t>④ 지역혁신 선도기업 지원 MOU</t>
  </si>
  <si>
    <t>⑤ 지역산업진흥 우수 유공자 포상</t>
  </si>
  <si>
    <t>- (일시) ‘22년 11월 중, 14:35 ~ 15:00 / 미정</t>
  </si>
  <si>
    <t>- (대상) 중소벤처기업부 장관, 유공자</t>
  </si>
  <si>
    <t>- (주요내용) 지역산업진흥 우수 유공자 포상</t>
  </si>
  <si>
    <t>3)</t>
  </si>
  <si>
    <t>4)</t>
  </si>
  <si>
    <t>5)</t>
  </si>
  <si>
    <t>6)</t>
  </si>
  <si>
    <t>7)</t>
  </si>
  <si>
    <t>8)</t>
  </si>
  <si>
    <t>총괄사항</t>
  </si>
  <si>
    <t>선도기업 선정 비전선포식 기획‧운영</t>
  </si>
  <si>
    <t>비전선포식 기획 및 운영방안 제시</t>
  </si>
  <si>
    <t>주최 및 전문기관의 비전선포식 기획 및 준비 업무 지원</t>
  </si>
  <si>
    <t>비전선포식 참가자 관리, 기념품 제작 배포</t>
  </si>
  <si>
    <t>비전선포식 현장 운영 및 시설물 지원</t>
  </si>
  <si>
    <t>현장제작물 ⃰ 제작 및 설치</t>
  </si>
  <si>
    <t>선도기업 육성사업 및 비전선포식 등 홍보일체</t>
  </si>
  <si>
    <t>기타 협의에 의하여 지정하는 사항 등</t>
  </si>
  <si>
    <t>전체 비전선포식 프로그램 세부 기획 및 운영</t>
  </si>
  <si>
    <t>선도기업 사업 특성에 따른 전략 및 운영방안 제시</t>
  </si>
  <si>
    <t>프로그램 진행 관련 무대장치 및 시스템 설치 등</t>
  </si>
  <si>
    <t>프로그램 운영 및 결과 정리</t>
  </si>
  <si>
    <t>비전선포식 세부계획(안)</t>
  </si>
  <si>
    <t>▶</t>
  </si>
  <si>
    <t>□ 과업명 : 지역혁신 선도기업 100 비전선포식</t>
    <phoneticPr fontId="8" type="noConversion"/>
  </si>
  <si>
    <t>지역혁신 선도기업 100 비전선포식</t>
  </si>
  <si>
    <t>- 행사장 조성, 시설물·조명 설치 및 운영, 행사장 내 안전</t>
  </si>
  <si>
    <t xml:space="preserve">  관리(재난, 코로나 19 대비 등)</t>
  </si>
  <si>
    <t>* 사례전시제작물, 행사장 배치도, 현수막, 통천, 행사 안내</t>
  </si>
  <si>
    <t xml:space="preserve">  물, 행사장 주변 홍보물 등</t>
  </si>
  <si>
    <t>비전선포식 종료 후 업무관련사항 정리 및 전문기관 결과보고</t>
  </si>
  <si>
    <t>❸ 포상수여식, ❹ 기타(추가제안)</t>
  </si>
  <si>
    <t xml:space="preserve">❶ 지역혁신 선도기업 세레머니, ❷ 선도기업 지원 MOU, </t>
  </si>
  <si>
    <t>- 지역혁신 선도기업 출범을 기념 및 사업 성과확산을 위한</t>
  </si>
  <si>
    <t xml:space="preserve">  주요 언론매체 기획보도 추진</t>
  </si>
  <si>
    <t xml:space="preserve">  로 협의 가능</t>
  </si>
  <si>
    <t>* 주요 유력 언론매체 일간지보도가 원칙이나, 기타 언론매체</t>
  </si>
  <si>
    <t xml:space="preserve">- 유사 제도/프로그램의 홍보사례, 공공연의 홍보사례 등을 </t>
  </si>
  <si>
    <t xml:space="preserve">  분석 및 추가 홍보방안 제시</t>
  </si>
  <si>
    <t>- 행사 안내 리플렛, 초청장(웹용), 행사 엠블럼, 행사 관련</t>
  </si>
  <si>
    <t xml:space="preserve">  제작물 등 관련 디자인 제작 및 배포</t>
  </si>
  <si>
    <t>- 카드 뉴스 등 온라인 채널 업로드용 카드뉴스 제작(총 2건</t>
  </si>
  <si>
    <t xml:space="preserve">  이내, 온라인 홍보 일체), 현장 사진 촬영 및 영상 스케치</t>
  </si>
  <si>
    <t xml:space="preserve">  정리 등 수여식 결과에 대한 홍보 카드뉴스 제작(총 2건</t>
  </si>
  <si>
    <t xml:space="preserve">  이내)</t>
  </si>
  <si>
    <t>* 콘텐츠 기획·집필·제작·포스팅 등, 카드뉴스 디자인 및</t>
  </si>
  <si>
    <t xml:space="preserve">  컨텐츠는 수정 가능한 형식의 파일로 제작 및 제출</t>
  </si>
  <si>
    <t>- 선도기업 기념품 제작 및 배포, 참가자용 기념품 제작 및</t>
  </si>
  <si>
    <t xml:space="preserve">  배포(기념품 300인 규모, 참가자용 기념품은 추후 협의)</t>
  </si>
  <si>
    <t>- (주요내용) 지역혁신 선도기업 의미 및 추진방향, 대표기업</t>
  </si>
  <si>
    <t xml:space="preserve">  소개</t>
  </si>
  <si>
    <t xml:space="preserve">  지자체장</t>
  </si>
  <si>
    <t>- (일시/장소)‘22년 11월 중, 14:03 ~ 14:15 / 미정</t>
  </si>
  <si>
    <t>- (주요내용)지역혁신 선도기업에 대한 격려와 개회사, 환영</t>
  </si>
  <si>
    <t xml:space="preserve">  사, 축사</t>
  </si>
  <si>
    <t xml:space="preserve">  촬영</t>
  </si>
  <si>
    <t>- (일시)‘22년 11월 중, 14:15 ~ 14:20 / 미정</t>
  </si>
  <si>
    <t>- (대상)지역혁신 선도기업 및 주요내빈</t>
  </si>
  <si>
    <t>- (연설자)중소벤처기업부 장관, 중소기업기술정보진흥원장,</t>
  </si>
  <si>
    <t>- (주요내용)지역혁신 선도기업 비전선포 세레모니 및 단체</t>
  </si>
  <si>
    <t>- (일시)‘22년 11월 중, 14:20 ~ 14:35 / 미정</t>
  </si>
  <si>
    <t>- (대상)중소벤처기업부 장관, 시·도 부단체장, 지원기관장</t>
  </si>
  <si>
    <t>- (주요내용)지역혁신 선도기업 지원기관 업무협약식 및 단체</t>
  </si>
  <si>
    <t xml:space="preserve">&lt; 표 : 13 &gt; </t>
    <phoneticPr fontId="9" type="noConversion"/>
  </si>
  <si>
    <t xml:space="preserve">&lt; 표 : 14 &gt; </t>
    <phoneticPr fontId="9" type="noConversion"/>
  </si>
  <si>
    <t>일</t>
  </si>
  <si>
    <t>ea</t>
  </si>
  <si>
    <t>대</t>
  </si>
  <si>
    <t xml:space="preserve">1. 행사운영 </t>
    <phoneticPr fontId="8" type="noConversion"/>
  </si>
  <si>
    <t xml:space="preserve"> - 행사장섭외 </t>
    <phoneticPr fontId="8" type="noConversion"/>
  </si>
  <si>
    <t xml:space="preserve"> - 행사장조성 </t>
    <phoneticPr fontId="8" type="noConversion"/>
  </si>
  <si>
    <t xml:space="preserve"> - 기자재조성 </t>
    <phoneticPr fontId="8" type="noConversion"/>
  </si>
  <si>
    <t>인</t>
  </si>
  <si>
    <t>회</t>
  </si>
  <si>
    <t xml:space="preserve"> - 진행인력</t>
    <phoneticPr fontId="8" type="noConversion"/>
  </si>
  <si>
    <t xml:space="preserve"> - 행사공연</t>
    <phoneticPr fontId="8" type="noConversion"/>
  </si>
  <si>
    <t xml:space="preserve"> - 행사기록</t>
    <phoneticPr fontId="8" type="noConversion"/>
  </si>
  <si>
    <t xml:space="preserve"> - 기념품</t>
    <phoneticPr fontId="8" type="noConversion"/>
  </si>
  <si>
    <t>2. 비전선포식</t>
    <phoneticPr fontId="8" type="noConversion"/>
  </si>
  <si>
    <t>3. 정책포럼</t>
    <phoneticPr fontId="8" type="noConversion"/>
  </si>
  <si>
    <t xml:space="preserve"> - 강사료</t>
    <phoneticPr fontId="8" type="noConversion"/>
  </si>
  <si>
    <t>중앙벽체</t>
  </si>
  <si>
    <t>아시바 설치/보강</t>
  </si>
  <si>
    <t>LED 받침</t>
  </si>
  <si>
    <t>무대바닥 설치</t>
  </si>
  <si>
    <t>전면계단 설치</t>
  </si>
  <si>
    <t>파이텍스 마감</t>
  </si>
  <si>
    <t>콘솔 마감</t>
  </si>
  <si>
    <t>카메라단 분리형</t>
  </si>
  <si>
    <t>등록데스크벽체</t>
  </si>
  <si>
    <t>조명시스템(Beam/블라인
 드/엔지니어 등 일체)</t>
  </si>
  <si>
    <t>성과전시선반 및 D/P용품</t>
  </si>
  <si>
    <t>철거</t>
  </si>
  <si>
    <t>LED Media Wall(12*4.5m)</t>
  </si>
  <si>
    <t>무전기</t>
  </si>
  <si>
    <t>중계(hd eng 카메라)</t>
  </si>
  <si>
    <t>중계(스위처 및 기본편집)</t>
  </si>
  <si>
    <t>중계(대포 렌즈)</t>
  </si>
  <si>
    <t>LED TV(46"+가림막)</t>
  </si>
  <si>
    <t>델리게이션 마이크</t>
  </si>
  <si>
    <t>리무진(Half Day)</t>
  </si>
  <si>
    <t>의전리에종</t>
  </si>
  <si>
    <t>아나운서급 사회자</t>
  </si>
  <si>
    <t>현장운영요원</t>
  </si>
  <si>
    <t>보안요원</t>
  </si>
  <si>
    <t>등록데스크</t>
  </si>
  <si>
    <t>전통무용단</t>
  </si>
  <si>
    <t>사진 및 영상 촬영</t>
  </si>
  <si>
    <t>귀빈용</t>
  </si>
  <si>
    <t>일반용</t>
  </si>
  <si>
    <t/>
  </si>
  <si>
    <t>표창장(속지 포함)</t>
  </si>
  <si>
    <t>감사패(케이스 포함)</t>
  </si>
  <si>
    <t>꽃다발</t>
  </si>
  <si>
    <t>기조강연 및 토론</t>
  </si>
  <si>
    <t>주제발표 및 토론</t>
  </si>
  <si>
    <t>음향시스템(스피커/앰프/
 마이크/엔지니어 등 일체)</t>
    <phoneticPr fontId="8" type="noConversion"/>
  </si>
  <si>
    <t>비고</t>
    <phoneticPr fontId="8" type="noConversion"/>
  </si>
  <si>
    <t>행사홍보비산출표</t>
    <phoneticPr fontId="9" type="noConversion"/>
  </si>
  <si>
    <t>행사운영비산출표</t>
    <phoneticPr fontId="9" type="noConversion"/>
  </si>
  <si>
    <t>주 1) 투입인원 : 제시된 제안요청서 참조</t>
  </si>
  <si>
    <t>주 1) 작업기간 : 제시된 제안요청서 참조</t>
  </si>
  <si>
    <t xml:space="preserve">   3) 참여율 : 제시된 제안요청서를 기준으로 참여율을 산정하였음</t>
  </si>
  <si>
    <t>주 1) 수량 : 제시된 제안요청서를 기준으로 산출하였음</t>
  </si>
  <si>
    <t>주 1) 수량 : 제시된 제안요청서에 의거하여 산출하였음</t>
  </si>
  <si>
    <t>주 1) 수량 : 제시된 제안요청서 참조</t>
  </si>
  <si>
    <t xml:space="preserve">   5) 용역기간 : 제시된 제안요청서 참조</t>
  </si>
  <si>
    <t xml:space="preserve">   6) 사용율(%) : 제시된 제안요청서를 기준으로 사용율을 산정하였음</t>
  </si>
  <si>
    <t>편</t>
  </si>
  <si>
    <t>개월</t>
  </si>
  <si>
    <t>1. 출력물제작</t>
    <phoneticPr fontId="8" type="noConversion"/>
  </si>
  <si>
    <t xml:space="preserve"> - 홍보출력물</t>
    <phoneticPr fontId="8" type="noConversion"/>
  </si>
  <si>
    <t xml:space="preserve"> - 홍보물디자인</t>
    <phoneticPr fontId="8" type="noConversion"/>
  </si>
  <si>
    <t>2. 홍보콘텐츠</t>
    <phoneticPr fontId="8" type="noConversion"/>
  </si>
  <si>
    <t xml:space="preserve"> - 영상제작</t>
    <phoneticPr fontId="8" type="noConversion"/>
  </si>
  <si>
    <t xml:space="preserve"> - 콘텐츠제작</t>
    <phoneticPr fontId="8" type="noConversion"/>
  </si>
  <si>
    <t xml:space="preserve"> - SNS 홍보</t>
    <phoneticPr fontId="8" type="noConversion"/>
  </si>
  <si>
    <t>초청장(143*143mm)</t>
  </si>
  <si>
    <t>리플렛(3단 접지)</t>
  </si>
  <si>
    <t>자료집(210*297mm)</t>
  </si>
  <si>
    <t>사인보드
 (스탠드 A보드)</t>
  </si>
  <si>
    <t>디자인 기획/편집</t>
  </si>
  <si>
    <t>카드뉴스(10장 내외)</t>
  </si>
  <si>
    <t>인포그래픽</t>
  </si>
  <si>
    <t>페이스북, 유튜브 등
 콘텐츠 노출</t>
  </si>
  <si>
    <t xml:space="preserve">   2) 단가 : 2022년도 예산 및 기금운용계획 집행지침 및 시중유통거래가격을 참조</t>
    <phoneticPr fontId="9" type="noConversion"/>
  </si>
  <si>
    <t>서울↔대구</t>
    <phoneticPr fontId="8" type="noConversion"/>
  </si>
  <si>
    <t>인</t>
    <phoneticPr fontId="8" type="noConversion"/>
  </si>
  <si>
    <t>지역혁신 선도기업
 (3분 이내)</t>
    <phoneticPr fontId="8" type="noConversion"/>
  </si>
  <si>
    <t>3. 언론홍보</t>
    <phoneticPr fontId="8" type="noConversion"/>
  </si>
  <si>
    <t xml:space="preserve"> - 기사노출</t>
    <phoneticPr fontId="8" type="noConversion"/>
  </si>
  <si>
    <t>보도자료 배포</t>
    <phoneticPr fontId="8" type="noConversion"/>
  </si>
  <si>
    <t xml:space="preserve"> - 유공자 시상</t>
    <phoneticPr fontId="8" type="noConversion"/>
  </si>
  <si>
    <t>식</t>
    <phoneticPr fontId="8" type="noConversion"/>
  </si>
  <si>
    <t>포스터(420*594)</t>
    <phoneticPr fontId="8" type="noConversion"/>
  </si>
  <si>
    <t>노트북(i5, 15.1")</t>
    <phoneticPr fontId="8" type="noConversion"/>
  </si>
  <si>
    <t>기자재 테크니션</t>
    <phoneticPr fontId="8" type="noConversion"/>
  </si>
  <si>
    <t>45인승 대형버스</t>
    <phoneticPr fontId="8" type="noConversion"/>
  </si>
  <si>
    <t xml:space="preserve"> - 차량운영</t>
    <phoneticPr fontId="8" type="noConversion"/>
  </si>
  <si>
    <t>명패(280*90)</t>
    <phoneticPr fontId="8" type="noConversion"/>
  </si>
  <si>
    <t>네임텍(121*177)</t>
    <phoneticPr fontId="8" type="noConversion"/>
  </si>
  <si>
    <t>SNS콘텐츠 영상편집</t>
    <phoneticPr fontId="8" type="noConversion"/>
  </si>
  <si>
    <t>서울↔세종</t>
    <phoneticPr fontId="8" type="noConversion"/>
  </si>
  <si>
    <t>현장답사</t>
    <phoneticPr fontId="8" type="noConversion"/>
  </si>
  <si>
    <t>보고회</t>
    <phoneticPr fontId="8" type="noConversion"/>
  </si>
  <si>
    <t>주) 과업수행 현장방문을 목적으로써 관련 조사방문지역을 기준으로 적용함</t>
    <phoneticPr fontId="8" type="noConversion"/>
  </si>
  <si>
    <t>대형가로현수막
 (7950*6600)</t>
    <phoneticPr fontId="8" type="noConversion"/>
  </si>
  <si>
    <t>X-배너(600*1,800)</t>
    <phoneticPr fontId="8" type="noConversion"/>
  </si>
  <si>
    <t>ea</t>
    <phoneticPr fontId="8" type="noConversion"/>
  </si>
  <si>
    <t>가로등배너
 (600*1,800)</t>
    <phoneticPr fontId="8" type="noConversion"/>
  </si>
  <si>
    <t xml:space="preserve"> - 홍보물발송</t>
    <phoneticPr fontId="8" type="noConversion"/>
  </si>
  <si>
    <t>EDM 발송</t>
    <phoneticPr fontId="8" type="noConversion"/>
  </si>
  <si>
    <t>식</t>
    <phoneticPr fontId="8" type="noConversion"/>
  </si>
  <si>
    <t>행사운영비</t>
    <phoneticPr fontId="8" type="noConversion"/>
  </si>
  <si>
    <t>행사홍보비</t>
    <phoneticPr fontId="8" type="noConversion"/>
  </si>
  <si>
    <t>주 8)</t>
  </si>
  <si>
    <t>경
비</t>
    <phoneticPr fontId="8" type="noConversion"/>
  </si>
  <si>
    <t xml:space="preserve">&lt; 표 : 15 &gt; </t>
    <phoneticPr fontId="9" type="noConversion"/>
  </si>
  <si>
    <t xml:space="preserve">&lt; 표 : 16 &gt; </t>
    <phoneticPr fontId="9" type="noConversion"/>
  </si>
  <si>
    <t xml:space="preserve">&lt; 표 : 17 &gt; </t>
    <phoneticPr fontId="8" type="noConversion"/>
  </si>
  <si>
    <t xml:space="preserve">&lt; 표 : 19 &gt; </t>
    <phoneticPr fontId="8" type="noConversion"/>
  </si>
  <si>
    <t>대형 연회장</t>
    <phoneticPr fontId="8" type="noConversion"/>
  </si>
  <si>
    <t xml:space="preserve"> - 케이터링</t>
    <phoneticPr fontId="8" type="noConversion"/>
  </si>
  <si>
    <t>뷔페</t>
    <phoneticPr fontId="8" type="noConversion"/>
  </si>
  <si>
    <t>인</t>
    <phoneticPr fontId="8" type="noConversion"/>
  </si>
  <si>
    <t>다과 및 음료</t>
    <phoneticPr fontId="8" type="noConversion"/>
  </si>
  <si>
    <t>1인×2회×2개월</t>
  </si>
  <si>
    <t>22통화×3인×2개월</t>
  </si>
  <si>
    <t>3회/월×2개월</t>
  </si>
  <si>
    <t>(A4, 30면, 5부)</t>
  </si>
  <si>
    <t>30면×5부×30%</t>
  </si>
  <si>
    <t>30면×5부×70%</t>
  </si>
  <si>
    <t>5부</t>
  </si>
  <si>
    <t>(A4, 100면, 5부)</t>
  </si>
  <si>
    <t>100면×5부×30%</t>
  </si>
  <si>
    <t>100면×5부×70%</t>
  </si>
  <si>
    <t>(A4, 200면, 5부)</t>
  </si>
  <si>
    <t>200면×5부×30%</t>
  </si>
  <si>
    <t>200면×5부×70%</t>
  </si>
  <si>
    <t>□ 과업명 : 지역혁신 선도기업 100 비전선포식</t>
  </si>
  <si>
    <t>서울↔대구</t>
  </si>
  <si>
    <t>회/왕복</t>
  </si>
  <si>
    <t>식비</t>
  </si>
  <si>
    <t>서울↔세종</t>
  </si>
  <si>
    <t>주 1) 수량 : &lt; 표 : 9 &gt; 국내여비소요량산출표 참조</t>
  </si>
  <si>
    <t>일반관리비 (8%)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</si>
</sst>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_-;\-* #,##0.0_-;_-* &quot;-&quot;_-;_-@_-"/>
    <numFmt numFmtId="177" formatCode="#,##0_ "/>
    <numFmt numFmtId="178" formatCode="_-* #,##0.00_-;\-* #,##0.00_-;_-* &quot;-&quot;_-;_-@_-"/>
    <numFmt numFmtId="179" formatCode="_ * #,##0_ ;_ * \-#,##0_ ;_ * &quot;-&quot;_ ;_ @_ "/>
    <numFmt numFmtId="180" formatCode="#,##0;[Red]&quot;-&quot;#,##0"/>
    <numFmt numFmtId="181" formatCode="_ * #,##0.00_ ;_ * \-#,##0.00_ ;_ * &quot;-&quot;_ ;_ @_ "/>
    <numFmt numFmtId="182" formatCode="0.0"/>
    <numFmt numFmtId="183" formatCode="_ * #,##0.00_ ;_ * \-#,##0.00_ ;_ * &quot;-&quot;??_ ;_ @_ "/>
    <numFmt numFmtId="184" formatCode="_ * #,##0.0_ ;_ * \-#,##0.0_ ;_ * &quot;-&quot;_ ;_ @_ "/>
    <numFmt numFmtId="185" formatCode="#,##0\ "/>
    <numFmt numFmtId="186" formatCode="&quot;₩&quot;#,##0.00;&quot;₩&quot;&quot;₩&quot;\-#,##0.00"/>
    <numFmt numFmtId="187" formatCode="0_);[Red]\(0\)"/>
    <numFmt numFmtId="189" formatCode="&quot;$&quot;#,##0_);[Red]\(&quot;$&quot;#,##0\)"/>
    <numFmt numFmtId="190" formatCode="#,##0.0;[Red]&quot;-&quot;#,##0.0"/>
    <numFmt numFmtId="191" formatCode="yy\.mm\.dd"/>
    <numFmt numFmtId="192" formatCode="0.0_);[Red]\(0.0\)"/>
    <numFmt numFmtId="194" formatCode="#,##0&quot;인&quot;"/>
    <numFmt numFmtId="195" formatCode="#,##0.0"/>
    <numFmt numFmtId="197" formatCode="#,##0&quot;회&quot;"/>
  </numFmts>
  <fonts count="4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20"/>
      <name val="돋움체"/>
      <family val="3"/>
      <charset val="129"/>
    </font>
    <font>
      <sz val="10"/>
      <name val="Arial"/>
      <family val="2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sz val="20"/>
      <name val="바탕체"/>
      <family val="1"/>
      <charset val="129"/>
    </font>
    <font>
      <u/>
      <sz val="20"/>
      <name val="바탕체"/>
      <family val="1"/>
      <charset val="129"/>
    </font>
    <font>
      <sz val="20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u/>
      <sz val="10"/>
      <name val="바탕체"/>
      <family val="1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바탕체"/>
      <family val="1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¹UAAA¼"/>
      <family val="1"/>
      <charset val="129"/>
    </font>
    <font>
      <sz val="11"/>
      <name val="굴림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10"/>
      <name val="±¼¸²A¼"/>
      <family val="1"/>
      <charset val="129"/>
    </font>
    <font>
      <u/>
      <sz val="8"/>
      <color indexed="12"/>
      <name val="Times New Roman"/>
      <family val="1"/>
    </font>
    <font>
      <sz val="10"/>
      <color indexed="10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굴림체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  <font>
      <sz val="12.5"/>
      <name val="바탕체"/>
      <family val="1"/>
      <charset val="129"/>
    </font>
    <font>
      <sz val="25"/>
      <name val="바탕체"/>
      <family val="1"/>
      <charset val="129"/>
    </font>
    <font>
      <sz val="12"/>
      <name val="¹ÙÅÁÃ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00">
    <xf numFmtId="0" fontId="0" fillId="0" borderId="0"/>
    <xf numFmtId="0" fontId="19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9" fillId="0" borderId="0"/>
    <xf numFmtId="41" fontId="6" fillId="0" borderId="0" applyFont="0" applyFill="0" applyBorder="0" applyAlignment="0" applyProtection="0"/>
    <xf numFmtId="0" fontId="33" fillId="3" borderId="4" applyProtection="0">
      <alignment horizontal="center"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0" fillId="0" borderId="0">
      <protection locked="0"/>
    </xf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8" fillId="0" borderId="0"/>
    <xf numFmtId="0" fontId="36" fillId="0" borderId="0"/>
    <xf numFmtId="0" fontId="38" fillId="0" borderId="0"/>
    <xf numFmtId="0" fontId="10" fillId="0" borderId="0"/>
    <xf numFmtId="0" fontId="39" fillId="0" borderId="0"/>
    <xf numFmtId="0" fontId="36" fillId="0" borderId="0"/>
    <xf numFmtId="4" fontId="30" fillId="0" borderId="0">
      <protection locked="0"/>
    </xf>
    <xf numFmtId="38" fontId="10" fillId="0" borderId="0" applyFont="0" applyFill="0" applyBorder="0" applyAlignment="0" applyProtection="0"/>
    <xf numFmtId="191" fontId="26" fillId="0" borderId="0">
      <protection locked="0"/>
    </xf>
    <xf numFmtId="189" fontId="10" fillId="0" borderId="0" applyFont="0" applyFill="0" applyBorder="0" applyAlignment="0" applyProtection="0"/>
    <xf numFmtId="186" fontId="6" fillId="0" borderId="0" applyFont="0" applyFill="0" applyBorder="0" applyAlignment="0" applyProtection="0"/>
    <xf numFmtId="0" fontId="15" fillId="0" borderId="0"/>
    <xf numFmtId="0" fontId="31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190" fontId="15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>
      <alignment vertical="center"/>
    </xf>
    <xf numFmtId="10" fontId="42" fillId="0" borderId="0" applyFont="0" applyFill="0" applyBorder="0" applyAlignment="0" applyProtection="0"/>
    <xf numFmtId="0" fontId="43" fillId="0" borderId="17">
      <alignment vertical="center"/>
    </xf>
    <xf numFmtId="0" fontId="29" fillId="0" borderId="17">
      <alignment vertical="center"/>
    </xf>
    <xf numFmtId="0" fontId="43" fillId="0" borderId="17">
      <alignment vertical="center"/>
    </xf>
    <xf numFmtId="0" fontId="3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>
      <alignment vertical="center"/>
    </xf>
    <xf numFmtId="180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/>
    <xf numFmtId="0" fontId="18" fillId="0" borderId="0"/>
    <xf numFmtId="0" fontId="11" fillId="0" borderId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/>
    <xf numFmtId="0" fontId="12" fillId="0" borderId="0"/>
    <xf numFmtId="0" fontId="11" fillId="0" borderId="0"/>
    <xf numFmtId="179" fontId="11" fillId="0" borderId="0" applyFont="0" applyFill="0" applyBorder="0" applyAlignment="0" applyProtection="0"/>
    <xf numFmtId="0" fontId="6" fillId="0" borderId="0"/>
    <xf numFmtId="0" fontId="13" fillId="0" borderId="0"/>
    <xf numFmtId="0" fontId="7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15" fillId="0" borderId="0"/>
    <xf numFmtId="41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9" fillId="0" borderId="0"/>
    <xf numFmtId="0" fontId="27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2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2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2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2" fillId="0" borderId="0" applyFont="0" applyFill="0" applyBorder="0" applyAlignment="0" applyProtection="0"/>
    <xf numFmtId="0" fontId="15" fillId="0" borderId="2" applyFill="0" applyBorder="0" applyAlignment="0"/>
    <xf numFmtId="0" fontId="15" fillId="0" borderId="0" applyFont="0" applyFill="0" applyBorder="0" applyAlignment="0" applyProtection="0"/>
  </cellStyleXfs>
  <cellXfs count="570">
    <xf numFmtId="0" fontId="0" fillId="0" borderId="0" xfId="0"/>
    <xf numFmtId="0" fontId="19" fillId="0" borderId="0" xfId="63" applyFont="1" applyFill="1" applyBorder="1" applyAlignment="1">
      <alignment vertical="top"/>
    </xf>
    <xf numFmtId="0" fontId="19" fillId="0" borderId="14" xfId="63" applyFont="1" applyFill="1" applyBorder="1" applyAlignment="1">
      <alignment horizontal="center" vertical="center"/>
    </xf>
    <xf numFmtId="0" fontId="19" fillId="0" borderId="15" xfId="63" applyFont="1" applyFill="1" applyBorder="1" applyAlignment="1">
      <alignment horizontal="left" vertical="center"/>
    </xf>
    <xf numFmtId="41" fontId="20" fillId="0" borderId="0" xfId="61" applyNumberFormat="1" applyFont="1" applyFill="1" applyBorder="1" applyAlignment="1">
      <alignment horizontal="centerContinuous"/>
    </xf>
    <xf numFmtId="179" fontId="19" fillId="0" borderId="0" xfId="60" applyNumberFormat="1" applyFont="1" applyFill="1" applyBorder="1" applyAlignment="1">
      <alignment horizontal="left" vertical="center"/>
    </xf>
    <xf numFmtId="41" fontId="19" fillId="0" borderId="0" xfId="61" applyNumberFormat="1" applyFont="1" applyFill="1" applyBorder="1" applyAlignment="1">
      <alignment horizontal="centerContinuous" vertical="center"/>
    </xf>
    <xf numFmtId="178" fontId="20" fillId="0" borderId="0" xfId="61" applyNumberFormat="1" applyFont="1" applyFill="1" applyBorder="1" applyAlignment="1">
      <alignment horizontal="centerContinuous"/>
    </xf>
    <xf numFmtId="0" fontId="19" fillId="0" borderId="0" xfId="63" applyFont="1" applyFill="1" applyAlignment="1">
      <alignment horizontal="center" vertical="center"/>
    </xf>
    <xf numFmtId="0" fontId="19" fillId="0" borderId="14" xfId="63" applyFont="1" applyFill="1" applyBorder="1" applyAlignment="1">
      <alignment horizontal="center"/>
    </xf>
    <xf numFmtId="0" fontId="19" fillId="0" borderId="0" xfId="63" applyFont="1" applyFill="1" applyBorder="1" applyAlignment="1">
      <alignment horizontal="right" vertical="center"/>
    </xf>
    <xf numFmtId="0" fontId="19" fillId="0" borderId="0" xfId="63" applyFont="1" applyFill="1" applyBorder="1" applyAlignment="1">
      <alignment horizontal="center" vertical="center"/>
    </xf>
    <xf numFmtId="0" fontId="19" fillId="0" borderId="9" xfId="63" applyFont="1" applyFill="1" applyBorder="1" applyAlignment="1">
      <alignment horizontal="distributed" vertical="center"/>
    </xf>
    <xf numFmtId="0" fontId="19" fillId="0" borderId="16" xfId="63" applyFont="1" applyFill="1" applyBorder="1" applyAlignment="1">
      <alignment horizontal="distributed" vertical="center"/>
    </xf>
    <xf numFmtId="0" fontId="19" fillId="0" borderId="0" xfId="63" applyFont="1" applyFill="1" applyBorder="1" applyAlignment="1">
      <alignment horizontal="left" vertical="center"/>
    </xf>
    <xf numFmtId="0" fontId="19" fillId="0" borderId="9" xfId="63" applyFont="1" applyFill="1" applyBorder="1" applyAlignment="1">
      <alignment horizontal="right" vertical="center"/>
    </xf>
    <xf numFmtId="0" fontId="19" fillId="0" borderId="0" xfId="63" applyFont="1" applyFill="1" applyBorder="1" applyAlignment="1">
      <alignment horizontal="centerContinuous" vertical="center"/>
    </xf>
    <xf numFmtId="0" fontId="19" fillId="0" borderId="9" xfId="63" applyFont="1" applyFill="1" applyBorder="1" applyAlignment="1">
      <alignment horizontal="center"/>
    </xf>
    <xf numFmtId="41" fontId="19" fillId="0" borderId="0" xfId="63" applyNumberFormat="1" applyFont="1" applyFill="1" applyBorder="1" applyAlignment="1">
      <alignment horizontal="left" vertical="center"/>
    </xf>
    <xf numFmtId="178" fontId="19" fillId="0" borderId="0" xfId="61" applyNumberFormat="1" applyFont="1" applyFill="1" applyBorder="1" applyAlignment="1">
      <alignment horizontal="centerContinuous" vertical="center"/>
    </xf>
    <xf numFmtId="0" fontId="22" fillId="0" borderId="0" xfId="63" applyFont="1" applyFill="1" applyAlignment="1">
      <alignment horizontal="centerContinuous" vertical="center"/>
    </xf>
    <xf numFmtId="0" fontId="20" fillId="0" borderId="0" xfId="63" applyFont="1" applyFill="1" applyBorder="1" applyAlignment="1">
      <alignment horizontal="centerContinuous"/>
    </xf>
    <xf numFmtId="41" fontId="19" fillId="0" borderId="0" xfId="0" applyNumberFormat="1" applyFont="1" applyFill="1" applyAlignment="1"/>
    <xf numFmtId="41" fontId="19" fillId="0" borderId="0" xfId="0" applyNumberFormat="1" applyFont="1" applyFill="1" applyBorder="1" applyAlignment="1"/>
    <xf numFmtId="38" fontId="19" fillId="0" borderId="0" xfId="0" applyNumberFormat="1" applyFont="1" applyFill="1" applyAlignment="1">
      <alignment horizontal="centerContinuous" vertical="center"/>
    </xf>
    <xf numFmtId="182" fontId="19" fillId="0" borderId="7" xfId="0" applyNumberFormat="1" applyFont="1" applyFill="1" applyBorder="1" applyAlignment="1">
      <alignment horizontal="center" vertical="center" wrapText="1"/>
    </xf>
    <xf numFmtId="38" fontId="19" fillId="0" borderId="7" xfId="0" applyNumberFormat="1" applyFont="1" applyFill="1" applyBorder="1" applyAlignment="1">
      <alignment horizontal="center" vertical="center" wrapText="1"/>
    </xf>
    <xf numFmtId="177" fontId="19" fillId="0" borderId="2" xfId="0" applyNumberFormat="1" applyFont="1" applyFill="1" applyBorder="1" applyAlignment="1">
      <alignment vertical="center"/>
    </xf>
    <xf numFmtId="41" fontId="21" fillId="0" borderId="0" xfId="0" applyNumberFormat="1" applyFont="1" applyFill="1" applyBorder="1" applyAlignment="1">
      <alignment horizontal="centerContinuous" vertical="center"/>
    </xf>
    <xf numFmtId="0" fontId="24" fillId="0" borderId="0" xfId="0" applyFont="1" applyFill="1" applyAlignment="1">
      <alignment horizontal="centerContinuous"/>
    </xf>
    <xf numFmtId="41" fontId="24" fillId="0" borderId="0" xfId="0" applyNumberFormat="1" applyFont="1" applyFill="1" applyBorder="1" applyAlignment="1">
      <alignment horizontal="centerContinuous"/>
    </xf>
    <xf numFmtId="41" fontId="19" fillId="0" borderId="3" xfId="0" applyNumberFormat="1" applyFont="1" applyFill="1" applyBorder="1" applyAlignment="1">
      <alignment horizontal="centerContinuous" vertical="center"/>
    </xf>
    <xf numFmtId="0" fontId="19" fillId="0" borderId="3" xfId="0" applyFont="1" applyFill="1" applyBorder="1" applyAlignment="1">
      <alignment horizontal="centerContinuous"/>
    </xf>
    <xf numFmtId="41" fontId="19" fillId="0" borderId="3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Continuous"/>
    </xf>
    <xf numFmtId="41" fontId="19" fillId="0" borderId="1" xfId="0" applyNumberFormat="1" applyFont="1" applyFill="1" applyBorder="1" applyAlignment="1">
      <alignment vertical="center"/>
    </xf>
    <xf numFmtId="41" fontId="19" fillId="0" borderId="10" xfId="0" applyNumberFormat="1" applyFont="1" applyFill="1" applyBorder="1" applyAlignment="1">
      <alignment vertical="center"/>
    </xf>
    <xf numFmtId="41" fontId="19" fillId="0" borderId="13" xfId="0" applyNumberFormat="1" applyFont="1" applyFill="1" applyBorder="1" applyAlignment="1">
      <alignment vertical="center"/>
    </xf>
    <xf numFmtId="41" fontId="19" fillId="0" borderId="11" xfId="0" applyNumberFormat="1" applyFont="1" applyFill="1" applyBorder="1" applyAlignment="1">
      <alignment vertical="center"/>
    </xf>
    <xf numFmtId="41" fontId="19" fillId="2" borderId="1" xfId="0" applyNumberFormat="1" applyFont="1" applyFill="1" applyBorder="1" applyAlignment="1">
      <alignment vertical="center"/>
    </xf>
    <xf numFmtId="41" fontId="19" fillId="2" borderId="11" xfId="0" applyNumberFormat="1" applyFont="1" applyFill="1" applyBorder="1" applyAlignment="1">
      <alignment vertical="center"/>
    </xf>
    <xf numFmtId="0" fontId="20" fillId="0" borderId="0" xfId="0" applyNumberFormat="1" applyFont="1" applyFill="1" applyAlignment="1">
      <alignment vertical="center"/>
    </xf>
    <xf numFmtId="177" fontId="19" fillId="0" borderId="6" xfId="0" applyNumberFormat="1" applyFont="1" applyFill="1" applyBorder="1" applyAlignment="1">
      <alignment vertical="center"/>
    </xf>
    <xf numFmtId="177" fontId="19" fillId="0" borderId="7" xfId="0" applyNumberFormat="1" applyFont="1" applyFill="1" applyBorder="1" applyAlignment="1">
      <alignment vertical="center"/>
    </xf>
    <xf numFmtId="177" fontId="19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 shrinkToFit="1"/>
    </xf>
    <xf numFmtId="42" fontId="23" fillId="0" borderId="6" xfId="0" applyNumberFormat="1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4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182" fontId="19" fillId="0" borderId="8" xfId="0" applyNumberFormat="1" applyFont="1" applyFill="1" applyBorder="1" applyAlignment="1">
      <alignment horizontal="centerContinuous" vertical="center"/>
    </xf>
    <xf numFmtId="0" fontId="19" fillId="0" borderId="15" xfId="0" applyFont="1" applyFill="1" applyBorder="1" applyAlignment="1">
      <alignment vertical="center"/>
    </xf>
    <xf numFmtId="0" fontId="19" fillId="0" borderId="12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center" vertical="center"/>
    </xf>
    <xf numFmtId="187" fontId="19" fillId="0" borderId="0" xfId="0" applyNumberFormat="1" applyFont="1" applyFill="1" applyAlignment="1">
      <alignment horizontal="centerContinuous" vertical="center"/>
    </xf>
    <xf numFmtId="0" fontId="19" fillId="0" borderId="0" xfId="0" applyFont="1" applyFill="1" applyBorder="1" applyAlignment="1"/>
    <xf numFmtId="38" fontId="19" fillId="0" borderId="8" xfId="0" applyNumberFormat="1" applyFont="1" applyFill="1" applyBorder="1" applyAlignment="1">
      <alignment horizontal="centerContinuous" vertical="center"/>
    </xf>
    <xf numFmtId="0" fontId="21" fillId="0" borderId="0" xfId="0" applyFont="1" applyFill="1" applyAlignment="1">
      <alignment horizontal="centerContinuous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Alignment="1">
      <alignment horizontal="center" vertical="center"/>
    </xf>
    <xf numFmtId="41" fontId="19" fillId="0" borderId="0" xfId="0" applyNumberFormat="1" applyFont="1" applyFill="1" applyBorder="1" applyAlignment="1">
      <alignment horizontal="centerContinuous" vertical="center"/>
    </xf>
    <xf numFmtId="0" fontId="19" fillId="0" borderId="9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Continuous" vertical="center"/>
    </xf>
    <xf numFmtId="0" fontId="19" fillId="0" borderId="0" xfId="0" applyFont="1" applyFill="1" applyBorder="1" applyAlignment="1">
      <alignment horizontal="centerContinuous" vertical="center"/>
    </xf>
    <xf numFmtId="41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16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3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distributed" vertical="center"/>
    </xf>
    <xf numFmtId="0" fontId="19" fillId="0" borderId="3" xfId="0" applyFont="1" applyFill="1" applyBorder="1" applyAlignment="1">
      <alignment horizontal="centerContinuous" vertical="center"/>
    </xf>
    <xf numFmtId="4" fontId="19" fillId="0" borderId="0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19" fillId="0" borderId="14" xfId="0" applyFont="1" applyFill="1" applyBorder="1" applyAlignment="1">
      <alignment vertical="center"/>
    </xf>
    <xf numFmtId="0" fontId="19" fillId="4" borderId="0" xfId="0" applyFont="1" applyFill="1" applyAlignment="1">
      <alignment vertic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/>
    <xf numFmtId="0" fontId="19" fillId="0" borderId="11" xfId="0" applyFont="1" applyFill="1" applyBorder="1" applyAlignment="1">
      <alignment vertical="center"/>
    </xf>
    <xf numFmtId="0" fontId="20" fillId="0" borderId="0" xfId="0" applyFont="1" applyFill="1" applyAlignment="1">
      <alignment horizontal="centerContinuous" vertical="center"/>
    </xf>
    <xf numFmtId="0" fontId="19" fillId="0" borderId="2" xfId="0" applyFont="1" applyFill="1" applyBorder="1" applyAlignment="1">
      <alignment horizontal="centerContinuous" vertical="center"/>
    </xf>
    <xf numFmtId="0" fontId="19" fillId="0" borderId="10" xfId="0" applyFont="1" applyFill="1" applyBorder="1" applyAlignment="1">
      <alignment horizontal="left" vertical="center"/>
    </xf>
    <xf numFmtId="0" fontId="46" fillId="0" borderId="0" xfId="0" applyFont="1" applyFill="1" applyAlignment="1">
      <alignment horizontal="left" vertical="center"/>
    </xf>
    <xf numFmtId="41" fontId="46" fillId="0" borderId="0" xfId="0" applyNumberFormat="1" applyFont="1" applyFill="1" applyBorder="1" applyAlignment="1"/>
    <xf numFmtId="0" fontId="46" fillId="0" borderId="0" xfId="0" applyFont="1" applyFill="1" applyAlignment="1"/>
    <xf numFmtId="38" fontId="46" fillId="0" borderId="0" xfId="0" applyNumberFormat="1" applyFont="1" applyFill="1" applyAlignment="1"/>
    <xf numFmtId="187" fontId="46" fillId="0" borderId="0" xfId="0" applyNumberFormat="1" applyFont="1" applyFill="1" applyAlignment="1"/>
    <xf numFmtId="38" fontId="47" fillId="0" borderId="0" xfId="0" applyNumberFormat="1" applyFont="1" applyFill="1" applyAlignment="1">
      <alignment horizontal="centerContinuous" vertical="center"/>
    </xf>
    <xf numFmtId="187" fontId="47" fillId="0" borderId="0" xfId="0" applyNumberFormat="1" applyFont="1" applyFill="1" applyAlignment="1">
      <alignment horizontal="centerContinuous" vertical="center"/>
    </xf>
    <xf numFmtId="0" fontId="47" fillId="0" borderId="0" xfId="0" applyFont="1" applyFill="1" applyAlignment="1">
      <alignment vertical="center"/>
    </xf>
    <xf numFmtId="0" fontId="47" fillId="0" borderId="0" xfId="0" applyFont="1" applyFill="1" applyAlignment="1">
      <alignment horizontal="centerContinuous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19" fillId="0" borderId="7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6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2" xfId="0" applyFont="1" applyFill="1" applyBorder="1" applyAlignment="1">
      <alignment vertical="center"/>
    </xf>
    <xf numFmtId="2" fontId="19" fillId="0" borderId="6" xfId="0" applyNumberFormat="1" applyFont="1" applyFill="1" applyBorder="1" applyAlignment="1">
      <alignment horizontal="centerContinuous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3" xfId="63" applyFont="1" applyFill="1" applyBorder="1" applyAlignment="1">
      <alignment horizontal="center" vertical="center"/>
    </xf>
    <xf numFmtId="0" fontId="19" fillId="0" borderId="0" xfId="63" applyFont="1" applyFill="1" applyBorder="1" applyAlignment="1">
      <alignment horizontal="distributed" vertical="center"/>
    </xf>
    <xf numFmtId="0" fontId="19" fillId="0" borderId="13" xfId="63" applyFont="1" applyFill="1" applyBorder="1" applyAlignment="1">
      <alignment horizontal="distributed" vertical="center"/>
    </xf>
    <xf numFmtId="0" fontId="19" fillId="0" borderId="10" xfId="63" applyFont="1" applyFill="1" applyBorder="1" applyAlignment="1">
      <alignment horizontal="center" vertical="center"/>
    </xf>
    <xf numFmtId="0" fontId="19" fillId="0" borderId="11" xfId="63" applyFont="1" applyFill="1" applyBorder="1" applyAlignment="1">
      <alignment horizontal="center" vertical="center"/>
    </xf>
    <xf numFmtId="0" fontId="19" fillId="0" borderId="0" xfId="65" applyFont="1" applyFill="1" applyBorder="1" applyAlignment="1">
      <alignment horizontal="distributed" vertical="center"/>
    </xf>
    <xf numFmtId="0" fontId="19" fillId="0" borderId="1" xfId="63" applyFont="1" applyFill="1" applyBorder="1" applyAlignment="1">
      <alignment horizontal="center" vertical="center"/>
    </xf>
    <xf numFmtId="41" fontId="19" fillId="0" borderId="0" xfId="61" applyFont="1" applyFill="1" applyBorder="1" applyAlignment="1">
      <alignment horizontal="center" vertical="center"/>
    </xf>
    <xf numFmtId="184" fontId="19" fillId="2" borderId="1" xfId="60" applyNumberFormat="1" applyFont="1" applyFill="1" applyBorder="1" applyAlignment="1">
      <alignment horizontal="center" vertical="center"/>
    </xf>
    <xf numFmtId="0" fontId="19" fillId="0" borderId="0" xfId="63" applyFont="1" applyFill="1" applyBorder="1" applyAlignment="1">
      <alignment horizontal="distributed" vertical="center" indent="2"/>
    </xf>
    <xf numFmtId="38" fontId="19" fillId="0" borderId="0" xfId="61" applyNumberFormat="1" applyFont="1" applyFill="1" applyBorder="1" applyAlignment="1">
      <alignment horizontal="center" vertical="center"/>
    </xf>
    <xf numFmtId="187" fontId="19" fillId="0" borderId="0" xfId="61" applyNumberFormat="1" applyFont="1" applyFill="1" applyBorder="1" applyAlignment="1">
      <alignment horizontal="center" vertical="center"/>
    </xf>
    <xf numFmtId="41" fontId="19" fillId="0" borderId="7" xfId="61" applyFont="1" applyFill="1" applyBorder="1" applyAlignment="1">
      <alignment horizontal="center" vertical="center"/>
    </xf>
    <xf numFmtId="41" fontId="19" fillId="0" borderId="9" xfId="61" applyFont="1" applyFill="1" applyBorder="1" applyAlignment="1">
      <alignment horizontal="center" vertical="center"/>
    </xf>
    <xf numFmtId="177" fontId="19" fillId="0" borderId="8" xfId="61" applyNumberFormat="1" applyFont="1" applyFill="1" applyBorder="1" applyAlignment="1">
      <alignment horizontal="right" vertical="center"/>
    </xf>
    <xf numFmtId="0" fontId="19" fillId="2" borderId="6" xfId="69" applyFont="1" applyFill="1" applyBorder="1" applyAlignment="1">
      <alignment horizontal="center" vertical="center"/>
    </xf>
    <xf numFmtId="41" fontId="19" fillId="0" borderId="6" xfId="61" applyFont="1" applyFill="1" applyBorder="1" applyAlignment="1">
      <alignment horizontal="right" vertical="center"/>
    </xf>
    <xf numFmtId="0" fontId="19" fillId="0" borderId="2" xfId="61" applyNumberFormat="1" applyFont="1" applyFill="1" applyBorder="1" applyAlignment="1">
      <alignment horizontal="center" vertical="center"/>
    </xf>
    <xf numFmtId="41" fontId="19" fillId="0" borderId="2" xfId="61" applyFont="1" applyFill="1" applyBorder="1" applyAlignment="1">
      <alignment vertical="center"/>
    </xf>
    <xf numFmtId="41" fontId="19" fillId="0" borderId="2" xfId="61" applyFont="1" applyFill="1" applyBorder="1" applyAlignment="1">
      <alignment horizontal="right" vertical="center"/>
    </xf>
    <xf numFmtId="176" fontId="19" fillId="0" borderId="9" xfId="61" applyNumberFormat="1" applyFont="1" applyFill="1" applyBorder="1" applyAlignment="1">
      <alignment horizontal="center" vertical="center"/>
    </xf>
    <xf numFmtId="38" fontId="19" fillId="0" borderId="9" xfId="61" applyNumberFormat="1" applyFont="1" applyFill="1" applyBorder="1" applyAlignment="1">
      <alignment horizontal="center" vertical="center"/>
    </xf>
    <xf numFmtId="176" fontId="19" fillId="0" borderId="0" xfId="61" applyNumberFormat="1" applyFont="1" applyFill="1" applyBorder="1" applyAlignment="1">
      <alignment horizontal="center" vertical="center"/>
    </xf>
    <xf numFmtId="0" fontId="46" fillId="0" borderId="0" xfId="69" applyFont="1" applyFill="1" applyAlignment="1">
      <alignment vertical="center"/>
    </xf>
    <xf numFmtId="0" fontId="46" fillId="0" borderId="0" xfId="69" applyFont="1" applyFill="1" applyBorder="1" applyAlignment="1">
      <alignment horizontal="distributed" vertical="center"/>
    </xf>
    <xf numFmtId="0" fontId="46" fillId="0" borderId="0" xfId="69" applyNumberFormat="1" applyFont="1" applyFill="1" applyBorder="1" applyAlignment="1">
      <alignment horizontal="distributed" vertical="center"/>
    </xf>
    <xf numFmtId="0" fontId="46" fillId="0" borderId="0" xfId="61" applyNumberFormat="1" applyFont="1" applyFill="1" applyBorder="1" applyAlignment="1">
      <alignment horizontal="center" vertical="center"/>
    </xf>
    <xf numFmtId="179" fontId="46" fillId="0" borderId="0" xfId="61" applyNumberFormat="1" applyFont="1" applyFill="1" applyBorder="1" applyAlignment="1">
      <alignment vertical="center"/>
    </xf>
    <xf numFmtId="0" fontId="47" fillId="0" borderId="0" xfId="69" applyFont="1" applyFill="1" applyAlignment="1">
      <alignment horizontal="centerContinuous" vertical="center"/>
    </xf>
    <xf numFmtId="0" fontId="47" fillId="0" borderId="0" xfId="69" applyFont="1" applyFill="1" applyBorder="1" applyAlignment="1">
      <alignment horizontal="centerContinuous" vertical="center"/>
    </xf>
    <xf numFmtId="0" fontId="47" fillId="0" borderId="0" xfId="69" applyNumberFormat="1" applyFont="1" applyFill="1" applyBorder="1" applyAlignment="1">
      <alignment horizontal="centerContinuous" vertical="center"/>
    </xf>
    <xf numFmtId="0" fontId="47" fillId="0" borderId="0" xfId="61" applyNumberFormat="1" applyFont="1" applyFill="1" applyBorder="1" applyAlignment="1">
      <alignment horizontal="centerContinuous" vertical="center"/>
    </xf>
    <xf numFmtId="179" fontId="47" fillId="0" borderId="0" xfId="61" applyNumberFormat="1" applyFont="1" applyFill="1" applyBorder="1" applyAlignment="1">
      <alignment horizontal="centerContinuous" vertical="center"/>
    </xf>
    <xf numFmtId="0" fontId="47" fillId="0" borderId="0" xfId="69" applyFont="1" applyFill="1" applyAlignment="1">
      <alignment vertical="center"/>
    </xf>
    <xf numFmtId="0" fontId="19" fillId="0" borderId="0" xfId="69" applyFont="1" applyFill="1" applyAlignment="1">
      <alignment horizontal="centerContinuous" vertical="center"/>
    </xf>
    <xf numFmtId="0" fontId="19" fillId="0" borderId="0" xfId="69" applyFont="1" applyFill="1" applyBorder="1" applyAlignment="1">
      <alignment horizontal="centerContinuous" vertical="center"/>
    </xf>
    <xf numFmtId="0" fontId="19" fillId="0" borderId="0" xfId="69" applyNumberFormat="1" applyFont="1" applyFill="1" applyBorder="1" applyAlignment="1">
      <alignment horizontal="centerContinuous" vertical="center"/>
    </xf>
    <xf numFmtId="0" fontId="19" fillId="0" borderId="0" xfId="61" applyNumberFormat="1" applyFont="1" applyFill="1" applyBorder="1" applyAlignment="1">
      <alignment horizontal="centerContinuous" vertical="center"/>
    </xf>
    <xf numFmtId="179" fontId="19" fillId="0" borderId="0" xfId="61" applyNumberFormat="1" applyFont="1" applyFill="1" applyBorder="1" applyAlignment="1">
      <alignment horizontal="centerContinuous" vertical="center"/>
    </xf>
    <xf numFmtId="0" fontId="19" fillId="0" borderId="0" xfId="69" applyFont="1" applyFill="1" applyAlignment="1">
      <alignment vertical="center"/>
    </xf>
    <xf numFmtId="0" fontId="19" fillId="0" borderId="0" xfId="69" applyFont="1" applyFill="1" applyBorder="1" applyAlignment="1">
      <alignment vertical="center"/>
    </xf>
    <xf numFmtId="0" fontId="19" fillId="0" borderId="0" xfId="69" applyFont="1" applyFill="1" applyBorder="1" applyAlignment="1">
      <alignment horizontal="distributed" vertical="center"/>
    </xf>
    <xf numFmtId="0" fontId="19" fillId="0" borderId="0" xfId="69" applyNumberFormat="1" applyFont="1" applyFill="1" applyBorder="1" applyAlignment="1">
      <alignment horizontal="distributed" vertical="center"/>
    </xf>
    <xf numFmtId="0" fontId="19" fillId="0" borderId="0" xfId="61" applyNumberFormat="1" applyFont="1" applyFill="1" applyBorder="1" applyAlignment="1">
      <alignment horizontal="center" vertical="center"/>
    </xf>
    <xf numFmtId="179" fontId="19" fillId="0" borderId="0" xfId="61" applyNumberFormat="1" applyFont="1" applyFill="1" applyBorder="1" applyAlignment="1">
      <alignment horizontal="right" vertical="center"/>
    </xf>
    <xf numFmtId="41" fontId="19" fillId="0" borderId="0" xfId="69" applyNumberFormat="1" applyFont="1" applyFill="1" applyAlignment="1">
      <alignment vertical="center"/>
    </xf>
    <xf numFmtId="0" fontId="19" fillId="0" borderId="2" xfId="69" applyNumberFormat="1" applyFont="1" applyFill="1" applyBorder="1" applyAlignment="1">
      <alignment horizontal="center" vertical="center" wrapText="1"/>
    </xf>
    <xf numFmtId="0" fontId="19" fillId="0" borderId="8" xfId="69" applyFont="1" applyFill="1" applyBorder="1" applyAlignment="1">
      <alignment horizontal="center" vertical="center"/>
    </xf>
    <xf numFmtId="0" fontId="19" fillId="0" borderId="16" xfId="69" applyFont="1" applyFill="1" applyBorder="1" applyAlignment="1">
      <alignment horizontal="center" vertical="center"/>
    </xf>
    <xf numFmtId="41" fontId="19" fillId="0" borderId="16" xfId="61" applyFont="1" applyFill="1" applyBorder="1" applyAlignment="1">
      <alignment horizontal="center" vertical="center"/>
    </xf>
    <xf numFmtId="0" fontId="19" fillId="0" borderId="8" xfId="69" applyNumberFormat="1" applyFont="1" applyFill="1" applyBorder="1" applyAlignment="1">
      <alignment horizontal="center" vertical="center" wrapText="1"/>
    </xf>
    <xf numFmtId="41" fontId="19" fillId="0" borderId="0" xfId="69" applyNumberFormat="1" applyFont="1" applyFill="1" applyBorder="1" applyAlignment="1">
      <alignment vertical="center"/>
    </xf>
    <xf numFmtId="0" fontId="19" fillId="0" borderId="6" xfId="61" applyNumberFormat="1" applyFont="1" applyFill="1" applyBorder="1" applyAlignment="1">
      <alignment horizontal="center" vertical="center"/>
    </xf>
    <xf numFmtId="0" fontId="19" fillId="0" borderId="13" xfId="61" applyNumberFormat="1" applyFont="1" applyFill="1" applyBorder="1" applyAlignment="1">
      <alignment horizontal="center" vertical="center"/>
    </xf>
    <xf numFmtId="41" fontId="19" fillId="0" borderId="13" xfId="61" applyFont="1" applyFill="1" applyBorder="1" applyAlignment="1">
      <alignment horizontal="center" vertical="center" wrapText="1"/>
    </xf>
    <xf numFmtId="0" fontId="19" fillId="0" borderId="6" xfId="69" applyNumberFormat="1" applyFont="1" applyFill="1" applyBorder="1" applyAlignment="1">
      <alignment horizontal="centerContinuous" vertical="center" wrapText="1"/>
    </xf>
    <xf numFmtId="0" fontId="19" fillId="0" borderId="6" xfId="69" applyNumberFormat="1" applyFont="1" applyFill="1" applyBorder="1" applyAlignment="1">
      <alignment horizontal="center" vertical="center" wrapText="1"/>
    </xf>
    <xf numFmtId="0" fontId="19" fillId="0" borderId="6" xfId="69" applyNumberFormat="1" applyFont="1" applyFill="1" applyBorder="1" applyAlignment="1">
      <alignment horizontal="center" vertical="center"/>
    </xf>
    <xf numFmtId="0" fontId="19" fillId="0" borderId="6" xfId="69" applyFont="1" applyFill="1" applyBorder="1" applyAlignment="1">
      <alignment horizontal="center" vertical="center"/>
    </xf>
    <xf numFmtId="2" fontId="19" fillId="0" borderId="6" xfId="69" applyNumberFormat="1" applyFont="1" applyFill="1" applyBorder="1" applyAlignment="1">
      <alignment horizontal="centerContinuous" vertical="center" wrapText="1"/>
    </xf>
    <xf numFmtId="2" fontId="19" fillId="0" borderId="6" xfId="69" applyNumberFormat="1" applyFont="1" applyFill="1" applyBorder="1" applyAlignment="1">
      <alignment horizontal="center" vertical="center" wrapText="1"/>
    </xf>
    <xf numFmtId="2" fontId="19" fillId="0" borderId="6" xfId="69" applyNumberFormat="1" applyFont="1" applyFill="1" applyBorder="1" applyAlignment="1">
      <alignment horizontal="center" vertical="center"/>
    </xf>
    <xf numFmtId="182" fontId="19" fillId="0" borderId="6" xfId="69" applyNumberFormat="1" applyFont="1" applyFill="1" applyBorder="1" applyAlignment="1">
      <alignment horizontal="center" vertical="center"/>
    </xf>
    <xf numFmtId="0" fontId="19" fillId="0" borderId="11" xfId="69" applyNumberFormat="1" applyFont="1" applyFill="1" applyBorder="1" applyAlignment="1">
      <alignment vertical="center"/>
    </xf>
    <xf numFmtId="2" fontId="19" fillId="0" borderId="2" xfId="61" applyNumberFormat="1" applyFont="1" applyFill="1" applyBorder="1" applyAlignment="1">
      <alignment horizontal="center" vertical="center" shrinkToFit="1"/>
    </xf>
    <xf numFmtId="41" fontId="19" fillId="0" borderId="2" xfId="61" quotePrefix="1" applyFont="1" applyFill="1" applyBorder="1" applyAlignment="1">
      <alignment horizontal="left" vertical="center"/>
    </xf>
    <xf numFmtId="192" fontId="19" fillId="0" borderId="0" xfId="69" applyNumberFormat="1" applyFont="1" applyFill="1" applyAlignment="1">
      <alignment vertical="center"/>
    </xf>
    <xf numFmtId="0" fontId="19" fillId="0" borderId="9" xfId="69" applyNumberFormat="1" applyFont="1" applyFill="1" applyBorder="1" applyAlignment="1">
      <alignment horizontal="left" vertical="center"/>
    </xf>
    <xf numFmtId="0" fontId="19" fillId="0" borderId="9" xfId="69" applyFont="1" applyFill="1" applyBorder="1" applyAlignment="1">
      <alignment horizontal="center" vertical="center"/>
    </xf>
    <xf numFmtId="0" fontId="19" fillId="0" borderId="9" xfId="61" applyNumberFormat="1" applyFont="1" applyFill="1" applyBorder="1" applyAlignment="1">
      <alignment horizontal="center" vertical="center"/>
    </xf>
    <xf numFmtId="0" fontId="19" fillId="0" borderId="0" xfId="69" applyNumberFormat="1" applyFont="1" applyFill="1" applyBorder="1" applyAlignment="1">
      <alignment horizontal="left" vertical="center"/>
    </xf>
    <xf numFmtId="0" fontId="19" fillId="0" borderId="0" xfId="69" applyFont="1" applyFill="1" applyBorder="1" applyAlignment="1">
      <alignment horizontal="center" vertical="center"/>
    </xf>
    <xf numFmtId="179" fontId="19" fillId="0" borderId="0" xfId="61" applyNumberFormat="1" applyFont="1" applyFill="1" applyBorder="1" applyAlignment="1">
      <alignment vertical="center"/>
    </xf>
    <xf numFmtId="0" fontId="46" fillId="0" borderId="0" xfId="69" applyNumberFormat="1" applyFont="1" applyFill="1" applyAlignment="1">
      <alignment vertical="center"/>
    </xf>
    <xf numFmtId="0" fontId="19" fillId="0" borderId="0" xfId="69" applyNumberFormat="1" applyFont="1" applyFill="1" applyAlignment="1">
      <alignment horizontal="centerContinuous" vertical="center"/>
    </xf>
    <xf numFmtId="0" fontId="19" fillId="0" borderId="0" xfId="69" applyNumberFormat="1" applyFont="1" applyFill="1" applyBorder="1" applyAlignment="1">
      <alignment vertical="center"/>
    </xf>
    <xf numFmtId="0" fontId="19" fillId="0" borderId="0" xfId="61" applyNumberFormat="1" applyFont="1" applyFill="1" applyBorder="1" applyAlignment="1">
      <alignment horizontal="right" vertical="center"/>
    </xf>
    <xf numFmtId="0" fontId="19" fillId="0" borderId="1" xfId="69" applyNumberFormat="1" applyFont="1" applyFill="1" applyBorder="1" applyAlignment="1">
      <alignment horizontal="centerContinuous" vertical="center" wrapText="1"/>
    </xf>
    <xf numFmtId="0" fontId="19" fillId="0" borderId="10" xfId="69" applyNumberFormat="1" applyFont="1" applyFill="1" applyBorder="1" applyAlignment="1">
      <alignment horizontal="centerContinuous" vertical="center" wrapText="1"/>
    </xf>
    <xf numFmtId="0" fontId="19" fillId="0" borderId="11" xfId="69" applyNumberFormat="1" applyFont="1" applyFill="1" applyBorder="1" applyAlignment="1">
      <alignment horizontal="centerContinuous" vertical="center" wrapText="1"/>
    </xf>
    <xf numFmtId="0" fontId="19" fillId="0" borderId="7" xfId="69" applyNumberFormat="1" applyFont="1" applyFill="1" applyBorder="1" applyAlignment="1">
      <alignment horizontal="center" vertical="center" wrapText="1"/>
    </xf>
    <xf numFmtId="0" fontId="19" fillId="0" borderId="6" xfId="68" applyNumberFormat="1" applyFont="1" applyFill="1" applyBorder="1" applyAlignment="1">
      <alignment horizontal="center" vertical="center"/>
    </xf>
    <xf numFmtId="0" fontId="19" fillId="0" borderId="13" xfId="68" applyNumberFormat="1" applyFont="1" applyFill="1" applyBorder="1" applyAlignment="1">
      <alignment horizontal="center" vertical="center"/>
    </xf>
    <xf numFmtId="0" fontId="19" fillId="0" borderId="13" xfId="69" applyNumberFormat="1" applyFont="1" applyFill="1" applyBorder="1" applyAlignment="1">
      <alignment horizontal="center" vertical="center"/>
    </xf>
    <xf numFmtId="41" fontId="19" fillId="0" borderId="13" xfId="61" applyFont="1" applyFill="1" applyBorder="1" applyAlignment="1">
      <alignment horizontal="center" vertical="center"/>
    </xf>
    <xf numFmtId="41" fontId="19" fillId="0" borderId="6" xfId="61" applyFont="1" applyFill="1" applyBorder="1" applyAlignment="1">
      <alignment vertical="center"/>
    </xf>
    <xf numFmtId="4" fontId="19" fillId="0" borderId="6" xfId="69" applyNumberFormat="1" applyFont="1" applyFill="1" applyBorder="1" applyAlignment="1">
      <alignment horizontal="center" vertical="center"/>
    </xf>
    <xf numFmtId="4" fontId="19" fillId="0" borderId="6" xfId="61" applyNumberFormat="1" applyFont="1" applyFill="1" applyBorder="1" applyAlignment="1">
      <alignment horizontal="center" vertical="center"/>
    </xf>
    <xf numFmtId="195" fontId="19" fillId="0" borderId="6" xfId="69" applyNumberFormat="1" applyFont="1" applyFill="1" applyBorder="1" applyAlignment="1">
      <alignment horizontal="center" vertical="center"/>
    </xf>
    <xf numFmtId="41" fontId="19" fillId="0" borderId="8" xfId="61" applyFont="1" applyFill="1" applyBorder="1" applyAlignment="1">
      <alignment vertical="center"/>
    </xf>
    <xf numFmtId="41" fontId="19" fillId="0" borderId="7" xfId="61" applyFont="1" applyFill="1" applyBorder="1" applyAlignment="1">
      <alignment vertical="center"/>
    </xf>
    <xf numFmtId="0" fontId="19" fillId="0" borderId="11" xfId="69" applyFont="1" applyFill="1" applyBorder="1" applyAlignment="1">
      <alignment vertical="center"/>
    </xf>
    <xf numFmtId="4" fontId="19" fillId="0" borderId="2" xfId="61" applyNumberFormat="1" applyFont="1" applyFill="1" applyBorder="1" applyAlignment="1">
      <alignment horizontal="center" vertical="center"/>
    </xf>
    <xf numFmtId="195" fontId="19" fillId="0" borderId="2" xfId="61" applyNumberFormat="1" applyFont="1" applyFill="1" applyBorder="1" applyAlignment="1">
      <alignment horizontal="center" vertical="center"/>
    </xf>
    <xf numFmtId="41" fontId="19" fillId="0" borderId="9" xfId="61" applyFont="1" applyFill="1" applyBorder="1" applyAlignment="1">
      <alignment vertical="center"/>
    </xf>
    <xf numFmtId="0" fontId="19" fillId="0" borderId="9" xfId="69" applyNumberFormat="1" applyFont="1" applyFill="1" applyBorder="1" applyAlignment="1">
      <alignment vertical="center"/>
    </xf>
    <xf numFmtId="41" fontId="19" fillId="0" borderId="0" xfId="61" applyFont="1" applyFill="1" applyBorder="1" applyAlignment="1">
      <alignment vertical="center"/>
    </xf>
    <xf numFmtId="41" fontId="19" fillId="0" borderId="0" xfId="61" applyFont="1" applyFill="1" applyBorder="1" applyAlignment="1">
      <alignment horizontal="left" vertical="center"/>
    </xf>
    <xf numFmtId="41" fontId="19" fillId="0" borderId="0" xfId="61" applyFont="1" applyFill="1" applyAlignment="1">
      <alignment vertical="center"/>
    </xf>
    <xf numFmtId="41" fontId="19" fillId="0" borderId="2" xfId="61" applyFont="1" applyFill="1" applyBorder="1" applyAlignment="1">
      <alignment horizontal="center" vertical="center"/>
    </xf>
    <xf numFmtId="41" fontId="19" fillId="0" borderId="8" xfId="61" applyFont="1" applyFill="1" applyBorder="1" applyAlignment="1">
      <alignment horizontal="center" vertical="center"/>
    </xf>
    <xf numFmtId="41" fontId="19" fillId="0" borderId="6" xfId="61" applyFont="1" applyFill="1" applyBorder="1" applyAlignment="1">
      <alignment horizontal="center" vertical="center"/>
    </xf>
    <xf numFmtId="38" fontId="19" fillId="0" borderId="6" xfId="61" applyNumberFormat="1" applyFont="1" applyFill="1" applyBorder="1" applyAlignment="1">
      <alignment horizontal="center" vertical="center"/>
    </xf>
    <xf numFmtId="41" fontId="19" fillId="0" borderId="3" xfId="61" applyFont="1" applyFill="1" applyBorder="1" applyAlignment="1">
      <alignment horizontal="centerContinuous" vertical="center"/>
    </xf>
    <xf numFmtId="0" fontId="19" fillId="0" borderId="0" xfId="70" applyFont="1" applyFill="1" applyAlignment="1">
      <alignment horizontal="left" vertical="center"/>
    </xf>
    <xf numFmtId="0" fontId="19" fillId="0" borderId="0" xfId="70" applyFont="1" applyFill="1" applyAlignment="1">
      <alignment vertical="center"/>
    </xf>
    <xf numFmtId="4" fontId="19" fillId="0" borderId="0" xfId="70" applyNumberFormat="1" applyFont="1" applyFill="1" applyBorder="1" applyAlignment="1">
      <alignment vertical="center"/>
    </xf>
    <xf numFmtId="0" fontId="20" fillId="0" borderId="0" xfId="70" applyNumberFormat="1" applyFont="1" applyFill="1" applyAlignment="1">
      <alignment horizontal="centerContinuous" vertical="center"/>
    </xf>
    <xf numFmtId="0" fontId="21" fillId="0" borderId="0" xfId="70" applyNumberFormat="1" applyFont="1" applyFill="1" applyAlignment="1">
      <alignment horizontal="centerContinuous" vertical="center"/>
    </xf>
    <xf numFmtId="0" fontId="20" fillId="0" borderId="0" xfId="61" applyNumberFormat="1" applyFont="1" applyFill="1" applyAlignment="1">
      <alignment horizontal="centerContinuous" vertical="center"/>
    </xf>
    <xf numFmtId="0" fontId="20" fillId="0" borderId="0" xfId="70" applyNumberFormat="1" applyFont="1" applyFill="1" applyBorder="1" applyAlignment="1">
      <alignment horizontal="centerContinuous" vertical="center"/>
    </xf>
    <xf numFmtId="0" fontId="19" fillId="0" borderId="0" xfId="70" applyFont="1" applyFill="1" applyBorder="1" applyAlignment="1">
      <alignment vertical="center"/>
    </xf>
    <xf numFmtId="41" fontId="19" fillId="0" borderId="0" xfId="61" quotePrefix="1" applyFont="1" applyFill="1" applyBorder="1" applyAlignment="1">
      <alignment horizontal="center" vertical="center"/>
    </xf>
    <xf numFmtId="4" fontId="19" fillId="0" borderId="0" xfId="71" applyNumberFormat="1" applyFont="1" applyFill="1" applyBorder="1" applyAlignment="1">
      <alignment vertical="center"/>
    </xf>
    <xf numFmtId="0" fontId="19" fillId="0" borderId="3" xfId="70" applyFont="1" applyFill="1" applyBorder="1" applyAlignment="1">
      <alignment vertical="center"/>
    </xf>
    <xf numFmtId="0" fontId="19" fillId="0" borderId="0" xfId="70" applyFont="1" applyFill="1" applyBorder="1" applyAlignment="1">
      <alignment horizontal="center" vertical="center"/>
    </xf>
    <xf numFmtId="4" fontId="19" fillId="0" borderId="13" xfId="70" applyNumberFormat="1" applyFont="1" applyFill="1" applyBorder="1" applyAlignment="1">
      <alignment horizontal="centerContinuous" vertical="center"/>
    </xf>
    <xf numFmtId="0" fontId="19" fillId="0" borderId="0" xfId="70" applyFont="1" applyFill="1" applyBorder="1" applyAlignment="1">
      <alignment horizontal="distributed" vertical="center"/>
    </xf>
    <xf numFmtId="41" fontId="19" fillId="0" borderId="3" xfId="61" applyFont="1" applyFill="1" applyBorder="1" applyAlignment="1">
      <alignment horizontal="center" vertical="center"/>
    </xf>
    <xf numFmtId="3" fontId="19" fillId="0" borderId="13" xfId="70" applyNumberFormat="1" applyFont="1" applyFill="1" applyBorder="1" applyAlignment="1">
      <alignment horizontal="right" vertical="center"/>
    </xf>
    <xf numFmtId="0" fontId="19" fillId="0" borderId="1" xfId="70" applyFont="1" applyFill="1" applyBorder="1" applyAlignment="1">
      <alignment vertical="center"/>
    </xf>
    <xf numFmtId="0" fontId="19" fillId="0" borderId="10" xfId="70" applyFont="1" applyFill="1" applyBorder="1" applyAlignment="1">
      <alignment horizontal="center" vertical="center"/>
    </xf>
    <xf numFmtId="41" fontId="19" fillId="0" borderId="1" xfId="61" applyFont="1" applyFill="1" applyBorder="1" applyAlignment="1">
      <alignment vertical="center"/>
    </xf>
    <xf numFmtId="3" fontId="41" fillId="0" borderId="11" xfId="70" applyNumberFormat="1" applyFont="1" applyFill="1" applyBorder="1" applyAlignment="1">
      <alignment vertical="center"/>
    </xf>
    <xf numFmtId="0" fontId="19" fillId="0" borderId="0" xfId="65" applyFont="1" applyFill="1" applyAlignment="1">
      <alignment horizontal="left" vertical="center"/>
    </xf>
    <xf numFmtId="0" fontId="19" fillId="0" borderId="0" xfId="72" applyFont="1" applyFill="1" applyAlignment="1">
      <alignment vertical="center"/>
    </xf>
    <xf numFmtId="0" fontId="19" fillId="0" borderId="0" xfId="72" applyFont="1" applyFill="1" applyAlignment="1">
      <alignment horizontal="center" vertical="center"/>
    </xf>
    <xf numFmtId="0" fontId="19" fillId="4" borderId="0" xfId="72" applyFont="1" applyFill="1" applyAlignment="1">
      <alignment vertical="center"/>
    </xf>
    <xf numFmtId="49" fontId="20" fillId="4" borderId="0" xfId="74" applyNumberFormat="1" applyFont="1" applyFill="1" applyAlignment="1">
      <alignment horizontal="centerContinuous" vertical="center"/>
    </xf>
    <xf numFmtId="49" fontId="20" fillId="0" borderId="0" xfId="74" applyNumberFormat="1" applyFont="1" applyFill="1" applyAlignment="1">
      <alignment vertical="center"/>
    </xf>
    <xf numFmtId="0" fontId="20" fillId="0" borderId="0" xfId="73" applyFont="1" applyFill="1" applyAlignment="1">
      <alignment horizontal="centerContinuous" vertical="center"/>
    </xf>
    <xf numFmtId="49" fontId="20" fillId="0" borderId="0" xfId="61" applyNumberFormat="1" applyFont="1" applyFill="1" applyAlignment="1">
      <alignment horizontal="centerContinuous" vertical="center"/>
    </xf>
    <xf numFmtId="49" fontId="20" fillId="0" borderId="0" xfId="74" applyNumberFormat="1" applyFont="1" applyFill="1" applyAlignment="1">
      <alignment horizontal="centerContinuous" vertical="center"/>
    </xf>
    <xf numFmtId="0" fontId="19" fillId="0" borderId="1" xfId="72" applyFont="1" applyFill="1" applyBorder="1" applyAlignment="1">
      <alignment horizontal="center" vertical="center"/>
    </xf>
    <xf numFmtId="0" fontId="19" fillId="0" borderId="8" xfId="72" applyFont="1" applyFill="1" applyBorder="1" applyAlignment="1">
      <alignment horizontal="center" vertical="center"/>
    </xf>
    <xf numFmtId="0" fontId="19" fillId="4" borderId="8" xfId="72" applyFont="1" applyFill="1" applyBorder="1" applyAlignment="1">
      <alignment horizontal="center" vertical="center"/>
    </xf>
    <xf numFmtId="0" fontId="19" fillId="0" borderId="14" xfId="72" applyFont="1" applyFill="1" applyBorder="1" applyAlignment="1">
      <alignment vertical="center"/>
    </xf>
    <xf numFmtId="41" fontId="19" fillId="4" borderId="8" xfId="61" applyFont="1" applyFill="1" applyBorder="1" applyAlignment="1">
      <alignment vertical="center"/>
    </xf>
    <xf numFmtId="0" fontId="19" fillId="0" borderId="3" xfId="72" applyFont="1" applyFill="1" applyBorder="1" applyAlignment="1">
      <alignment horizontal="center" vertical="center"/>
    </xf>
    <xf numFmtId="0" fontId="19" fillId="0" borderId="6" xfId="72" applyFont="1" applyFill="1" applyBorder="1" applyAlignment="1">
      <alignment horizontal="center" vertical="center"/>
    </xf>
    <xf numFmtId="41" fontId="19" fillId="4" borderId="6" xfId="61" applyFont="1" applyFill="1" applyBorder="1" applyAlignment="1">
      <alignment horizontal="left" vertical="center"/>
    </xf>
    <xf numFmtId="41" fontId="19" fillId="4" borderId="8" xfId="61" applyFont="1" applyFill="1" applyBorder="1" applyAlignment="1">
      <alignment horizontal="left" vertical="center"/>
    </xf>
    <xf numFmtId="0" fontId="19" fillId="0" borderId="7" xfId="72" applyFont="1" applyFill="1" applyBorder="1" applyAlignment="1">
      <alignment horizontal="center" vertical="center"/>
    </xf>
    <xf numFmtId="41" fontId="19" fillId="4" borderId="7" xfId="61" applyFont="1" applyFill="1" applyBorder="1" applyAlignment="1">
      <alignment horizontal="left" vertical="center"/>
    </xf>
    <xf numFmtId="0" fontId="19" fillId="0" borderId="12" xfId="72" applyFont="1" applyFill="1" applyBorder="1" applyAlignment="1">
      <alignment horizontal="center" vertical="center"/>
    </xf>
    <xf numFmtId="41" fontId="19" fillId="0" borderId="7" xfId="61" applyNumberFormat="1" applyFont="1" applyFill="1" applyBorder="1" applyAlignment="1">
      <alignment vertical="center"/>
    </xf>
    <xf numFmtId="41" fontId="19" fillId="4" borderId="7" xfId="61" applyFont="1" applyFill="1" applyBorder="1" applyAlignment="1">
      <alignment vertical="center"/>
    </xf>
    <xf numFmtId="0" fontId="19" fillId="0" borderId="0" xfId="72" applyFont="1" applyFill="1" applyBorder="1" applyAlignment="1">
      <alignment horizontal="center" vertical="center"/>
    </xf>
    <xf numFmtId="0" fontId="19" fillId="0" borderId="0" xfId="75" applyFont="1" applyFill="1" applyAlignment="1">
      <alignment vertical="center"/>
    </xf>
    <xf numFmtId="0" fontId="19" fillId="0" borderId="0" xfId="75" applyFont="1" applyFill="1" applyAlignment="1">
      <alignment horizontal="center" vertical="center"/>
    </xf>
    <xf numFmtId="0" fontId="19" fillId="4" borderId="0" xfId="75" applyFont="1" applyFill="1" applyAlignment="1">
      <alignment vertical="center"/>
    </xf>
    <xf numFmtId="0" fontId="20" fillId="0" borderId="0" xfId="72" applyFont="1" applyFill="1" applyAlignment="1">
      <alignment vertical="center"/>
    </xf>
    <xf numFmtId="0" fontId="20" fillId="0" borderId="0" xfId="65" applyFont="1" applyFill="1" applyAlignment="1">
      <alignment horizontal="centerContinuous" vertical="center"/>
    </xf>
    <xf numFmtId="0" fontId="21" fillId="0" borderId="0" xfId="65" applyFont="1" applyFill="1" applyAlignment="1">
      <alignment horizontal="centerContinuous" vertical="center"/>
    </xf>
    <xf numFmtId="0" fontId="20" fillId="0" borderId="0" xfId="72" applyFont="1" applyFill="1" applyAlignment="1">
      <alignment horizontal="centerContinuous" vertical="center"/>
    </xf>
    <xf numFmtId="0" fontId="15" fillId="0" borderId="0" xfId="72" applyFont="1" applyFill="1" applyAlignment="1">
      <alignment vertical="center"/>
    </xf>
    <xf numFmtId="0" fontId="15" fillId="0" borderId="0" xfId="72" applyFont="1" applyFill="1" applyAlignment="1">
      <alignment horizontal="center" vertical="center"/>
    </xf>
    <xf numFmtId="41" fontId="19" fillId="0" borderId="8" xfId="61" applyFont="1" applyFill="1" applyBorder="1" applyAlignment="1">
      <alignment horizontal="left" vertical="center" wrapText="1"/>
    </xf>
    <xf numFmtId="41" fontId="19" fillId="0" borderId="6" xfId="61" applyFont="1" applyFill="1" applyBorder="1" applyAlignment="1">
      <alignment horizontal="left" vertical="center"/>
    </xf>
    <xf numFmtId="41" fontId="19" fillId="0" borderId="7" xfId="61" applyFont="1" applyFill="1" applyBorder="1" applyAlignment="1">
      <alignment horizontal="left" vertical="center"/>
    </xf>
    <xf numFmtId="41" fontId="19" fillId="4" borderId="0" xfId="76" applyFont="1" applyFill="1" applyAlignment="1">
      <alignment vertical="center"/>
    </xf>
    <xf numFmtId="0" fontId="16" fillId="0" borderId="0" xfId="72" applyFont="1" applyFill="1" applyAlignment="1">
      <alignment vertical="center"/>
    </xf>
    <xf numFmtId="41" fontId="19" fillId="0" borderId="0" xfId="61" applyFont="1" applyFill="1" applyAlignment="1">
      <alignment horizontal="center"/>
    </xf>
    <xf numFmtId="41" fontId="19" fillId="0" borderId="0" xfId="61" applyFont="1" applyFill="1" applyAlignment="1"/>
    <xf numFmtId="41" fontId="21" fillId="0" borderId="0" xfId="61" applyFont="1" applyFill="1" applyAlignment="1">
      <alignment horizontal="centerContinuous" vertical="center"/>
    </xf>
    <xf numFmtId="41" fontId="19" fillId="0" borderId="11" xfId="61" applyFont="1" applyFill="1" applyBorder="1" applyAlignment="1">
      <alignment vertical="center"/>
    </xf>
    <xf numFmtId="41" fontId="19" fillId="0" borderId="2" xfId="61" applyFont="1" applyFill="1" applyBorder="1" applyAlignment="1">
      <alignment horizontal="left" vertical="center"/>
    </xf>
    <xf numFmtId="41" fontId="24" fillId="0" borderId="0" xfId="61" applyFont="1" applyFill="1" applyAlignment="1">
      <alignment horizontal="centerContinuous" vertical="center"/>
    </xf>
    <xf numFmtId="41" fontId="19" fillId="0" borderId="6" xfId="61" applyFont="1" applyFill="1" applyBorder="1" applyAlignment="1">
      <alignment horizontal="left" vertical="center" wrapText="1"/>
    </xf>
    <xf numFmtId="41" fontId="19" fillId="0" borderId="6" xfId="61" applyFont="1" applyFill="1" applyBorder="1" applyAlignment="1">
      <alignment horizontal="left" vertical="center" shrinkToFit="1"/>
    </xf>
    <xf numFmtId="41" fontId="19" fillId="0" borderId="12" xfId="61" applyNumberFormat="1" applyFont="1" applyFill="1" applyBorder="1" applyAlignment="1">
      <alignment vertical="center"/>
    </xf>
    <xf numFmtId="178" fontId="19" fillId="0" borderId="7" xfId="61" applyNumberFormat="1" applyFont="1" applyFill="1" applyBorder="1" applyAlignment="1">
      <alignment horizontal="center" vertical="center"/>
    </xf>
    <xf numFmtId="41" fontId="19" fillId="0" borderId="7" xfId="61" applyFont="1" applyFill="1" applyBorder="1" applyAlignment="1">
      <alignment horizontal="left" vertical="center" wrapText="1"/>
    </xf>
    <xf numFmtId="41" fontId="20" fillId="0" borderId="0" xfId="61" applyFont="1" applyFill="1" applyAlignment="1">
      <alignment horizontal="centerContinuous" vertical="center"/>
    </xf>
    <xf numFmtId="41" fontId="19" fillId="0" borderId="6" xfId="61" applyFont="1" applyFill="1" applyBorder="1" applyAlignment="1">
      <alignment vertical="center" wrapText="1"/>
    </xf>
    <xf numFmtId="0" fontId="23" fillId="2" borderId="0" xfId="82" applyFont="1" applyFill="1" applyBorder="1" applyAlignment="1">
      <alignment vertical="center"/>
    </xf>
    <xf numFmtId="41" fontId="19" fillId="2" borderId="7" xfId="61" applyFont="1" applyFill="1" applyBorder="1" applyAlignment="1">
      <alignment vertical="center" wrapText="1"/>
    </xf>
    <xf numFmtId="41" fontId="19" fillId="2" borderId="12" xfId="61" applyFont="1" applyFill="1" applyBorder="1" applyAlignment="1">
      <alignment vertical="center" wrapText="1"/>
    </xf>
    <xf numFmtId="0" fontId="19" fillId="0" borderId="7" xfId="61" applyNumberFormat="1" applyFont="1" applyFill="1" applyBorder="1" applyAlignment="1">
      <alignment horizontal="center" vertical="center"/>
    </xf>
    <xf numFmtId="41" fontId="19" fillId="0" borderId="6" xfId="61" quotePrefix="1" applyFont="1" applyFill="1" applyBorder="1" applyAlignment="1">
      <alignment horizontal="left" vertical="center"/>
    </xf>
    <xf numFmtId="41" fontId="19" fillId="0" borderId="6" xfId="61" applyFont="1" applyFill="1" applyBorder="1" applyAlignment="1">
      <alignment horizontal="left" vertical="center" wrapText="1" indent="1"/>
    </xf>
    <xf numFmtId="41" fontId="19" fillId="0" borderId="13" xfId="61" applyFont="1" applyFill="1" applyBorder="1" applyAlignment="1">
      <alignment vertical="center" wrapText="1"/>
    </xf>
    <xf numFmtId="179" fontId="23" fillId="0" borderId="13" xfId="61" applyNumberFormat="1" applyFont="1" applyFill="1" applyBorder="1" applyAlignment="1">
      <alignment horizontal="left" vertical="center"/>
    </xf>
    <xf numFmtId="177" fontId="23" fillId="0" borderId="6" xfId="61" applyNumberFormat="1" applyFont="1" applyFill="1" applyBorder="1" applyAlignment="1">
      <alignment horizontal="center" vertical="center"/>
    </xf>
    <xf numFmtId="0" fontId="23" fillId="0" borderId="6" xfId="61" applyNumberFormat="1" applyFont="1" applyFill="1" applyBorder="1" applyAlignment="1">
      <alignment horizontal="center" vertical="center"/>
    </xf>
    <xf numFmtId="179" fontId="23" fillId="0" borderId="6" xfId="61" applyNumberFormat="1" applyFont="1" applyFill="1" applyBorder="1" applyAlignment="1">
      <alignment vertical="center"/>
    </xf>
    <xf numFmtId="0" fontId="19" fillId="0" borderId="0" xfId="73" applyFont="1" applyFill="1" applyAlignment="1">
      <alignment horizontal="left" vertical="center"/>
    </xf>
    <xf numFmtId="49" fontId="19" fillId="0" borderId="0" xfId="61" applyNumberFormat="1" applyFont="1" applyFill="1" applyBorder="1" applyAlignment="1">
      <alignment horizontal="left" vertical="center" wrapText="1"/>
    </xf>
    <xf numFmtId="49" fontId="19" fillId="0" borderId="0" xfId="61" applyNumberFormat="1" applyFont="1" applyFill="1" applyAlignment="1">
      <alignment horizontal="right" vertical="center"/>
    </xf>
    <xf numFmtId="49" fontId="19" fillId="0" borderId="0" xfId="74" applyNumberFormat="1" applyFont="1" applyFill="1"/>
    <xf numFmtId="49" fontId="20" fillId="0" borderId="0" xfId="61" applyNumberFormat="1" applyFont="1" applyFill="1" applyBorder="1" applyAlignment="1">
      <alignment horizontal="centerContinuous" vertical="center" wrapText="1"/>
    </xf>
    <xf numFmtId="0" fontId="19" fillId="0" borderId="0" xfId="73" applyFont="1" applyFill="1" applyAlignment="1">
      <alignment horizontal="centerContinuous" vertical="center"/>
    </xf>
    <xf numFmtId="49" fontId="19" fillId="0" borderId="0" xfId="61" applyNumberFormat="1" applyFont="1" applyFill="1" applyBorder="1" applyAlignment="1">
      <alignment horizontal="centerContinuous" vertical="center" wrapText="1"/>
    </xf>
    <xf numFmtId="49" fontId="19" fillId="0" borderId="0" xfId="61" applyNumberFormat="1" applyFont="1" applyFill="1" applyAlignment="1">
      <alignment horizontal="centerContinuous" vertical="center"/>
    </xf>
    <xf numFmtId="49" fontId="19" fillId="0" borderId="0" xfId="74" applyNumberFormat="1" applyFont="1" applyFill="1" applyAlignment="1">
      <alignment vertical="center"/>
    </xf>
    <xf numFmtId="49" fontId="19" fillId="0" borderId="0" xfId="74" applyNumberFormat="1" applyFont="1" applyFill="1" applyBorder="1" applyAlignment="1">
      <alignment horizontal="left" vertical="center" wrapText="1"/>
    </xf>
    <xf numFmtId="49" fontId="19" fillId="0" borderId="0" xfId="61" applyNumberFormat="1" applyFont="1" applyFill="1" applyAlignment="1">
      <alignment vertical="center" wrapText="1"/>
    </xf>
    <xf numFmtId="0" fontId="19" fillId="0" borderId="8" xfId="73" applyFont="1" applyFill="1" applyBorder="1" applyAlignment="1">
      <alignment horizontal="centerContinuous" vertical="center"/>
    </xf>
    <xf numFmtId="49" fontId="19" fillId="0" borderId="0" xfId="74" applyNumberFormat="1" applyFont="1" applyFill="1" applyAlignment="1"/>
    <xf numFmtId="0" fontId="19" fillId="0" borderId="2" xfId="73" applyFont="1" applyFill="1" applyBorder="1" applyAlignment="1">
      <alignment horizontal="centerContinuous" vertical="center"/>
    </xf>
    <xf numFmtId="49" fontId="19" fillId="0" borderId="3" xfId="61" applyNumberFormat="1" applyFont="1" applyFill="1" applyBorder="1" applyAlignment="1">
      <alignment horizontal="left" vertical="center" indent="1"/>
    </xf>
    <xf numFmtId="49" fontId="19" fillId="0" borderId="13" xfId="61" applyNumberFormat="1" applyFont="1" applyFill="1" applyBorder="1" applyAlignment="1">
      <alignment horizontal="center" vertical="center" wrapText="1"/>
    </xf>
    <xf numFmtId="49" fontId="19" fillId="0" borderId="6" xfId="61" applyNumberFormat="1" applyFont="1" applyFill="1" applyBorder="1" applyAlignment="1">
      <alignment horizontal="center" vertical="center"/>
    </xf>
    <xf numFmtId="49" fontId="19" fillId="0" borderId="6" xfId="61" applyNumberFormat="1" applyFont="1" applyFill="1" applyBorder="1" applyAlignment="1">
      <alignment horizontal="right" vertical="center"/>
    </xf>
    <xf numFmtId="49" fontId="19" fillId="0" borderId="13" xfId="61" applyNumberFormat="1" applyFont="1" applyFill="1" applyBorder="1" applyAlignment="1">
      <alignment horizontal="right" vertical="center"/>
    </xf>
    <xf numFmtId="3" fontId="19" fillId="0" borderId="6" xfId="61" applyNumberFormat="1" applyFont="1" applyFill="1" applyBorder="1" applyAlignment="1">
      <alignment horizontal="center" vertical="center"/>
    </xf>
    <xf numFmtId="0" fontId="19" fillId="0" borderId="6" xfId="83" applyNumberFormat="1" applyFont="1" applyFill="1" applyBorder="1" applyAlignment="1">
      <alignment horizontal="center" vertical="center"/>
    </xf>
    <xf numFmtId="0" fontId="19" fillId="0" borderId="0" xfId="74" applyFont="1" applyFill="1" applyBorder="1"/>
    <xf numFmtId="177" fontId="19" fillId="0" borderId="3" xfId="61" applyNumberFormat="1" applyFont="1" applyFill="1" applyBorder="1" applyAlignment="1">
      <alignment horizontal="left" vertical="center" indent="1"/>
    </xf>
    <xf numFmtId="177" fontId="19" fillId="0" borderId="13" xfId="61" applyNumberFormat="1" applyFont="1" applyFill="1" applyBorder="1" applyAlignment="1">
      <alignment vertical="center" wrapText="1"/>
    </xf>
    <xf numFmtId="38" fontId="19" fillId="0" borderId="6" xfId="83" applyNumberFormat="1" applyFont="1" applyFill="1" applyBorder="1" applyAlignment="1">
      <alignment horizontal="center" vertical="center"/>
    </xf>
    <xf numFmtId="177" fontId="19" fillId="0" borderId="1" xfId="61" applyNumberFormat="1" applyFont="1" applyFill="1" applyBorder="1" applyAlignment="1">
      <alignment horizontal="centerContinuous" vertical="center"/>
    </xf>
    <xf numFmtId="177" fontId="19" fillId="0" borderId="11" xfId="61" applyNumberFormat="1" applyFont="1" applyFill="1" applyBorder="1" applyAlignment="1">
      <alignment horizontal="centerContinuous" vertical="center" wrapText="1"/>
    </xf>
    <xf numFmtId="38" fontId="19" fillId="0" borderId="2" xfId="61" applyNumberFormat="1" applyFont="1" applyFill="1" applyBorder="1" applyAlignment="1">
      <alignment horizontal="center" vertical="center"/>
    </xf>
    <xf numFmtId="38" fontId="19" fillId="0" borderId="2" xfId="83" applyNumberFormat="1" applyFont="1" applyFill="1" applyBorder="1" applyAlignment="1">
      <alignment horizontal="center" vertical="center"/>
    </xf>
    <xf numFmtId="3" fontId="19" fillId="0" borderId="2" xfId="61" applyNumberFormat="1" applyFont="1" applyFill="1" applyBorder="1" applyAlignment="1">
      <alignment horizontal="center" vertical="center"/>
    </xf>
    <xf numFmtId="0" fontId="19" fillId="0" borderId="0" xfId="74" applyFont="1" applyFill="1"/>
    <xf numFmtId="177" fontId="19" fillId="0" borderId="0" xfId="61" applyNumberFormat="1" applyFont="1" applyFill="1" applyBorder="1" applyAlignment="1">
      <alignment horizontal="left" vertical="center" wrapText="1"/>
    </xf>
    <xf numFmtId="41" fontId="19" fillId="0" borderId="0" xfId="61" applyFont="1" applyFill="1" applyAlignment="1">
      <alignment horizontal="right" vertical="center"/>
    </xf>
    <xf numFmtId="0" fontId="19" fillId="0" borderId="0" xfId="73" quotePrefix="1" applyFont="1" applyFill="1" applyAlignment="1">
      <alignment horizontal="left" vertical="center"/>
    </xf>
    <xf numFmtId="177" fontId="19" fillId="0" borderId="0" xfId="61" applyNumberFormat="1" applyFont="1" applyFill="1" applyAlignment="1">
      <alignment horizontal="left" vertical="center" indent="1"/>
    </xf>
    <xf numFmtId="0" fontId="23" fillId="0" borderId="0" xfId="73" applyFont="1" applyFill="1" applyAlignment="1">
      <alignment horizontal="left" vertical="center"/>
    </xf>
    <xf numFmtId="0" fontId="23" fillId="0" borderId="0" xfId="73" quotePrefix="1" applyFont="1" applyFill="1" applyAlignment="1">
      <alignment horizontal="left" vertical="center"/>
    </xf>
    <xf numFmtId="0" fontId="23" fillId="0" borderId="0" xfId="73" applyFont="1" applyFill="1" applyAlignment="1">
      <alignment vertical="center"/>
    </xf>
    <xf numFmtId="183" fontId="23" fillId="0" borderId="0" xfId="73" applyNumberFormat="1" applyFont="1" applyFill="1" applyBorder="1" applyAlignment="1">
      <alignment vertical="center"/>
    </xf>
    <xf numFmtId="41" fontId="23" fillId="0" borderId="0" xfId="83" applyFont="1" applyFill="1" applyAlignment="1">
      <alignment vertical="center"/>
    </xf>
    <xf numFmtId="0" fontId="22" fillId="0" borderId="0" xfId="73" applyFont="1" applyFill="1" applyAlignment="1">
      <alignment horizontal="centerContinuous" vertical="center"/>
    </xf>
    <xf numFmtId="0" fontId="22" fillId="0" borderId="0" xfId="73" applyFont="1" applyFill="1" applyAlignment="1">
      <alignment vertical="center"/>
    </xf>
    <xf numFmtId="0" fontId="23" fillId="0" borderId="0" xfId="73" applyFont="1" applyFill="1" applyAlignment="1">
      <alignment horizontal="centerContinuous" vertical="center"/>
    </xf>
    <xf numFmtId="0" fontId="23" fillId="0" borderId="0" xfId="73" applyFont="1" applyFill="1" applyBorder="1" applyAlignment="1">
      <alignment vertical="center"/>
    </xf>
    <xf numFmtId="179" fontId="23" fillId="0" borderId="0" xfId="73" quotePrefix="1" applyNumberFormat="1" applyFont="1" applyFill="1" applyBorder="1" applyAlignment="1">
      <alignment horizontal="center" vertical="center"/>
    </xf>
    <xf numFmtId="179" fontId="23" fillId="0" borderId="0" xfId="73" applyNumberFormat="1" applyFont="1" applyFill="1" applyBorder="1" applyAlignment="1">
      <alignment horizontal="center" vertical="center"/>
    </xf>
    <xf numFmtId="179" fontId="23" fillId="0" borderId="0" xfId="73" applyNumberFormat="1" applyFont="1" applyFill="1" applyBorder="1" applyAlignment="1">
      <alignment horizontal="left" vertical="center"/>
    </xf>
    <xf numFmtId="49" fontId="23" fillId="0" borderId="14" xfId="73" applyNumberFormat="1" applyFont="1" applyFill="1" applyBorder="1" applyAlignment="1">
      <alignment vertical="center"/>
    </xf>
    <xf numFmtId="49" fontId="23" fillId="0" borderId="9" xfId="73" applyNumberFormat="1" applyFont="1" applyFill="1" applyBorder="1" applyAlignment="1">
      <alignment horizontal="center" vertical="center"/>
    </xf>
    <xf numFmtId="49" fontId="23" fillId="0" borderId="8" xfId="73" applyNumberFormat="1" applyFont="1" applyFill="1" applyBorder="1" applyAlignment="1">
      <alignment horizontal="centerContinuous" vertical="center"/>
    </xf>
    <xf numFmtId="49" fontId="23" fillId="0" borderId="0" xfId="73" applyNumberFormat="1" applyFont="1" applyFill="1" applyBorder="1" applyAlignment="1">
      <alignment vertical="center"/>
    </xf>
    <xf numFmtId="49" fontId="23" fillId="0" borderId="15" xfId="73" applyNumberFormat="1" applyFont="1" applyFill="1" applyBorder="1" applyAlignment="1">
      <alignment vertical="center"/>
    </xf>
    <xf numFmtId="49" fontId="23" fillId="0" borderId="5" xfId="73" applyNumberFormat="1" applyFont="1" applyFill="1" applyBorder="1" applyAlignment="1">
      <alignment horizontal="center" vertical="center"/>
    </xf>
    <xf numFmtId="49" fontId="23" fillId="0" borderId="2" xfId="73" applyNumberFormat="1" applyFont="1" applyFill="1" applyBorder="1" applyAlignment="1">
      <alignment horizontal="centerContinuous" vertical="center"/>
    </xf>
    <xf numFmtId="49" fontId="23" fillId="0" borderId="3" xfId="73" applyNumberFormat="1" applyFont="1" applyFill="1" applyBorder="1" applyAlignment="1">
      <alignment vertical="center"/>
    </xf>
    <xf numFmtId="49" fontId="23" fillId="0" borderId="6" xfId="73" applyNumberFormat="1" applyFont="1" applyFill="1" applyBorder="1" applyAlignment="1">
      <alignment horizontal="center" vertical="center"/>
    </xf>
    <xf numFmtId="49" fontId="23" fillId="0" borderId="6" xfId="83" applyNumberFormat="1" applyFont="1" applyFill="1" applyBorder="1" applyAlignment="1">
      <alignment horizontal="center" vertical="center"/>
    </xf>
    <xf numFmtId="49" fontId="23" fillId="0" borderId="0" xfId="73" applyNumberFormat="1" applyFont="1" applyFill="1" applyAlignment="1">
      <alignment vertical="center"/>
    </xf>
    <xf numFmtId="49" fontId="23" fillId="0" borderId="0" xfId="73" applyNumberFormat="1" applyFont="1" applyFill="1" applyBorder="1" applyAlignment="1">
      <alignment horizontal="center" vertical="center"/>
    </xf>
    <xf numFmtId="3" fontId="23" fillId="0" borderId="6" xfId="61" applyNumberFormat="1" applyFont="1" applyFill="1" applyBorder="1" applyAlignment="1">
      <alignment horizontal="center" vertical="center"/>
    </xf>
    <xf numFmtId="0" fontId="23" fillId="0" borderId="6" xfId="83" applyNumberFormat="1" applyFont="1" applyFill="1" applyBorder="1" applyAlignment="1">
      <alignment horizontal="center" vertical="center"/>
    </xf>
    <xf numFmtId="0" fontId="19" fillId="0" borderId="3" xfId="84" applyNumberFormat="1" applyFont="1" applyFill="1" applyBorder="1" applyAlignment="1">
      <alignment horizontal="center" vertical="center"/>
    </xf>
    <xf numFmtId="49" fontId="23" fillId="0" borderId="0" xfId="73" applyNumberFormat="1" applyFont="1" applyFill="1" applyBorder="1" applyAlignment="1">
      <alignment horizontal="distributed" vertical="center"/>
    </xf>
    <xf numFmtId="0" fontId="19" fillId="0" borderId="0" xfId="85" applyNumberFormat="1" applyFont="1" applyFill="1" applyBorder="1" applyAlignment="1">
      <alignment horizontal="center" vertical="distributed"/>
    </xf>
    <xf numFmtId="41" fontId="23" fillId="0" borderId="6" xfId="61" applyFont="1" applyFill="1" applyBorder="1" applyAlignment="1">
      <alignment horizontal="centerContinuous" vertical="center"/>
    </xf>
    <xf numFmtId="41" fontId="23" fillId="0" borderId="6" xfId="61" applyFont="1" applyFill="1" applyBorder="1" applyAlignment="1">
      <alignment horizontal="left" vertical="center"/>
    </xf>
    <xf numFmtId="1" fontId="23" fillId="0" borderId="6" xfId="83" applyNumberFormat="1" applyFont="1" applyFill="1" applyBorder="1" applyAlignment="1">
      <alignment horizontal="center" vertical="center"/>
    </xf>
    <xf numFmtId="41" fontId="23" fillId="0" borderId="6" xfId="61" applyFont="1" applyFill="1" applyBorder="1" applyAlignment="1">
      <alignment horizontal="center" vertical="center"/>
    </xf>
    <xf numFmtId="0" fontId="19" fillId="0" borderId="1" xfId="84" applyNumberFormat="1" applyFont="1" applyFill="1" applyBorder="1" applyAlignment="1">
      <alignment horizontal="center" vertical="center"/>
    </xf>
    <xf numFmtId="0" fontId="19" fillId="0" borderId="10" xfId="84" applyNumberFormat="1" applyFont="1" applyFill="1" applyBorder="1" applyAlignment="1">
      <alignment horizontal="distributed" vertical="distributed"/>
    </xf>
    <xf numFmtId="0" fontId="19" fillId="0" borderId="10" xfId="85" applyNumberFormat="1" applyFont="1" applyFill="1" applyBorder="1" applyAlignment="1">
      <alignment horizontal="center" vertical="distributed"/>
    </xf>
    <xf numFmtId="41" fontId="23" fillId="0" borderId="2" xfId="61" applyFont="1" applyFill="1" applyBorder="1" applyAlignment="1">
      <alignment horizontal="centerContinuous" vertical="center"/>
    </xf>
    <xf numFmtId="41" fontId="23" fillId="0" borderId="2" xfId="61" applyFont="1" applyFill="1" applyBorder="1" applyAlignment="1">
      <alignment horizontal="left" vertical="center"/>
    </xf>
    <xf numFmtId="1" fontId="23" fillId="0" borderId="2" xfId="83" applyNumberFormat="1" applyFont="1" applyFill="1" applyBorder="1" applyAlignment="1">
      <alignment horizontal="center" vertical="center"/>
    </xf>
    <xf numFmtId="3" fontId="23" fillId="0" borderId="2" xfId="61" applyNumberFormat="1" applyFont="1" applyFill="1" applyBorder="1" applyAlignment="1">
      <alignment horizontal="center" vertical="center"/>
    </xf>
    <xf numFmtId="1" fontId="23" fillId="0" borderId="0" xfId="73" applyNumberFormat="1" applyFont="1" applyFill="1" applyBorder="1" applyAlignment="1">
      <alignment vertical="center"/>
    </xf>
    <xf numFmtId="1" fontId="23" fillId="0" borderId="0" xfId="73" applyNumberFormat="1" applyFont="1" applyFill="1" applyAlignment="1">
      <alignment vertical="center"/>
    </xf>
    <xf numFmtId="0" fontId="19" fillId="0" borderId="6" xfId="88" applyNumberFormat="1" applyFont="1" applyFill="1" applyBorder="1" applyAlignment="1">
      <alignment vertical="center" wrapText="1"/>
    </xf>
    <xf numFmtId="41" fontId="19" fillId="0" borderId="6" xfId="88" applyFont="1" applyFill="1" applyBorder="1" applyAlignment="1">
      <alignment vertical="center" wrapText="1"/>
    </xf>
    <xf numFmtId="41" fontId="19" fillId="0" borderId="6" xfId="88" applyFont="1" applyFill="1" applyBorder="1" applyAlignment="1">
      <alignment horizontal="left" vertical="center"/>
    </xf>
    <xf numFmtId="0" fontId="19" fillId="0" borderId="6" xfId="88" applyNumberFormat="1" applyFont="1" applyFill="1" applyBorder="1" applyAlignment="1">
      <alignment horizontal="center" vertical="center"/>
    </xf>
    <xf numFmtId="0" fontId="19" fillId="0" borderId="14" xfId="69" applyFont="1" applyFill="1" applyBorder="1" applyAlignment="1">
      <alignment horizontal="center" vertical="center"/>
    </xf>
    <xf numFmtId="41" fontId="19" fillId="0" borderId="3" xfId="61" applyFont="1" applyFill="1" applyBorder="1" applyAlignment="1">
      <alignment vertical="center"/>
    </xf>
    <xf numFmtId="41" fontId="19" fillId="0" borderId="13" xfId="61" applyFont="1" applyFill="1" applyBorder="1" applyAlignment="1">
      <alignment vertical="center"/>
    </xf>
    <xf numFmtId="41" fontId="19" fillId="0" borderId="3" xfId="61" quotePrefix="1" applyFont="1" applyFill="1" applyBorder="1" applyAlignment="1">
      <alignment vertical="center"/>
    </xf>
    <xf numFmtId="41" fontId="19" fillId="0" borderId="13" xfId="61" quotePrefix="1" applyFont="1" applyFill="1" applyBorder="1" applyAlignment="1">
      <alignment vertical="center"/>
    </xf>
    <xf numFmtId="0" fontId="19" fillId="0" borderId="1" xfId="69" applyFont="1" applyFill="1" applyBorder="1" applyAlignment="1">
      <alignment vertical="center"/>
    </xf>
    <xf numFmtId="41" fontId="19" fillId="0" borderId="14" xfId="61" applyFont="1" applyFill="1" applyBorder="1" applyAlignment="1">
      <alignment horizontal="center" vertical="center"/>
    </xf>
    <xf numFmtId="41" fontId="19" fillId="0" borderId="3" xfId="61" applyFont="1" applyFill="1" applyBorder="1" applyAlignment="1">
      <alignment horizontal="center" vertical="center" wrapText="1"/>
    </xf>
    <xf numFmtId="41" fontId="19" fillId="2" borderId="3" xfId="61" applyNumberFormat="1" applyFont="1" applyFill="1" applyBorder="1" applyAlignment="1">
      <alignment horizontal="left" vertical="center"/>
    </xf>
    <xf numFmtId="41" fontId="19" fillId="2" borderId="13" xfId="61" applyNumberFormat="1" applyFont="1" applyFill="1" applyBorder="1" applyAlignment="1">
      <alignment horizontal="left" vertical="center"/>
    </xf>
    <xf numFmtId="0" fontId="19" fillId="0" borderId="1" xfId="69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41" fontId="19" fillId="0" borderId="1" xfId="61" applyFont="1" applyFill="1" applyBorder="1" applyAlignment="1">
      <alignment horizontal="center" vertical="center"/>
    </xf>
    <xf numFmtId="41" fontId="19" fillId="0" borderId="3" xfId="0" applyNumberFormat="1" applyFont="1" applyFill="1" applyBorder="1" applyAlignment="1">
      <alignment horizontal="center" vertical="center" shrinkToFit="1"/>
    </xf>
    <xf numFmtId="41" fontId="19" fillId="0" borderId="13" xfId="0" applyNumberFormat="1" applyFont="1" applyFill="1" applyBorder="1" applyAlignment="1">
      <alignment horizontal="center" vertical="center" shrinkToFit="1"/>
    </xf>
    <xf numFmtId="41" fontId="19" fillId="0" borderId="3" xfId="0" applyNumberFormat="1" applyFont="1" applyFill="1" applyBorder="1" applyAlignment="1">
      <alignment horizontal="left" vertical="center" shrinkToFit="1"/>
    </xf>
    <xf numFmtId="41" fontId="19" fillId="0" borderId="13" xfId="0" applyNumberFormat="1" applyFont="1" applyFill="1" applyBorder="1" applyAlignment="1">
      <alignment horizontal="left" vertical="center" shrinkToFit="1"/>
    </xf>
    <xf numFmtId="0" fontId="19" fillId="0" borderId="0" xfId="72" applyFont="1" applyFill="1" applyAlignment="1">
      <alignment vertical="top"/>
    </xf>
    <xf numFmtId="0" fontId="19" fillId="4" borderId="0" xfId="72" applyFont="1" applyFill="1" applyBorder="1" applyAlignment="1">
      <alignment vertical="center"/>
    </xf>
    <xf numFmtId="0" fontId="19" fillId="0" borderId="8" xfId="72" applyFont="1" applyFill="1" applyBorder="1" applyAlignment="1">
      <alignment horizontal="center" vertical="center"/>
    </xf>
    <xf numFmtId="0" fontId="19" fillId="0" borderId="6" xfId="72" applyFont="1" applyFill="1" applyBorder="1" applyAlignment="1">
      <alignment horizontal="center" vertical="center"/>
    </xf>
    <xf numFmtId="0" fontId="19" fillId="0" borderId="7" xfId="72" applyFont="1" applyFill="1" applyBorder="1" applyAlignment="1">
      <alignment horizontal="center" vertical="center"/>
    </xf>
    <xf numFmtId="2" fontId="19" fillId="0" borderId="2" xfId="69" applyNumberFormat="1" applyFont="1" applyFill="1" applyBorder="1" applyAlignment="1">
      <alignment horizontal="center" vertical="center"/>
    </xf>
    <xf numFmtId="0" fontId="19" fillId="0" borderId="6" xfId="61" applyNumberFormat="1" applyFont="1" applyFill="1" applyBorder="1" applyAlignment="1">
      <alignment horizontal="distributed" vertical="center" wrapText="1" indent="2"/>
    </xf>
    <xf numFmtId="0" fontId="19" fillId="0" borderId="8" xfId="0" applyFont="1" applyFill="1" applyBorder="1" applyAlignment="1">
      <alignment horizontal="distributed" vertical="center" indent="2"/>
    </xf>
    <xf numFmtId="41" fontId="19" fillId="0" borderId="12" xfId="61" applyFont="1" applyFill="1" applyBorder="1" applyAlignment="1">
      <alignment horizontal="distributed" vertical="center" indent="2"/>
    </xf>
    <xf numFmtId="181" fontId="19" fillId="0" borderId="0" xfId="0" applyNumberFormat="1" applyFont="1" applyFill="1" applyBorder="1" applyAlignment="1">
      <alignment vertical="center"/>
    </xf>
    <xf numFmtId="185" fontId="23" fillId="0" borderId="0" xfId="64" applyNumberFormat="1" applyFont="1" applyFill="1" applyAlignment="1">
      <alignment vertical="center"/>
    </xf>
    <xf numFmtId="41" fontId="19" fillId="0" borderId="3" xfId="61" applyFont="1" applyFill="1" applyBorder="1" applyAlignment="1">
      <alignment horizontal="left" vertical="center" indent="1"/>
    </xf>
    <xf numFmtId="41" fontId="19" fillId="0" borderId="13" xfId="61" applyFont="1" applyFill="1" applyBorder="1" applyAlignment="1">
      <alignment horizontal="left" vertical="center" indent="1"/>
    </xf>
    <xf numFmtId="41" fontId="19" fillId="0" borderId="3" xfId="0" applyNumberFormat="1" applyFont="1" applyFill="1" applyBorder="1" applyAlignment="1">
      <alignment vertical="center"/>
    </xf>
    <xf numFmtId="41" fontId="19" fillId="0" borderId="13" xfId="88" applyFont="1" applyFill="1" applyBorder="1" applyAlignment="1">
      <alignment vertical="center" wrapText="1"/>
    </xf>
    <xf numFmtId="184" fontId="19" fillId="0" borderId="1" xfId="60" applyNumberFormat="1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7" xfId="69" applyNumberFormat="1" applyFont="1" applyFill="1" applyBorder="1" applyAlignment="1">
      <alignment horizontal="center" vertical="center"/>
    </xf>
    <xf numFmtId="41" fontId="19" fillId="0" borderId="15" xfId="61" quotePrefix="1" applyFont="1" applyFill="1" applyBorder="1" applyAlignment="1">
      <alignment vertical="center"/>
    </xf>
    <xf numFmtId="41" fontId="19" fillId="0" borderId="12" xfId="61" quotePrefix="1" applyFont="1" applyFill="1" applyBorder="1" applyAlignment="1">
      <alignment vertical="center"/>
    </xf>
    <xf numFmtId="4" fontId="19" fillId="0" borderId="7" xfId="69" applyNumberFormat="1" applyFont="1" applyFill="1" applyBorder="1" applyAlignment="1">
      <alignment horizontal="center" vertical="center"/>
    </xf>
    <xf numFmtId="4" fontId="19" fillId="0" borderId="7" xfId="61" applyNumberFormat="1" applyFont="1" applyFill="1" applyBorder="1" applyAlignment="1">
      <alignment horizontal="center" vertical="center"/>
    </xf>
    <xf numFmtId="195" fontId="19" fillId="0" borderId="7" xfId="69" applyNumberFormat="1" applyFont="1" applyFill="1" applyBorder="1" applyAlignment="1">
      <alignment horizontal="center" vertical="center"/>
    </xf>
    <xf numFmtId="0" fontId="19" fillId="2" borderId="7" xfId="69" applyFont="1" applyFill="1" applyBorder="1" applyAlignment="1">
      <alignment horizontal="center" vertical="center"/>
    </xf>
    <xf numFmtId="41" fontId="19" fillId="2" borderId="15" xfId="61" applyNumberFormat="1" applyFont="1" applyFill="1" applyBorder="1" applyAlignment="1">
      <alignment horizontal="left" vertical="center"/>
    </xf>
    <xf numFmtId="41" fontId="19" fillId="2" borderId="12" xfId="61" applyNumberFormat="1" applyFont="1" applyFill="1" applyBorder="1" applyAlignment="1">
      <alignment horizontal="left" vertical="center"/>
    </xf>
    <xf numFmtId="2" fontId="19" fillId="0" borderId="7" xfId="69" applyNumberFormat="1" applyFont="1" applyFill="1" applyBorder="1" applyAlignment="1">
      <alignment horizontal="centerContinuous" vertical="center" wrapText="1"/>
    </xf>
    <xf numFmtId="2" fontId="19" fillId="0" borderId="7" xfId="69" applyNumberFormat="1" applyFont="1" applyFill="1" applyBorder="1" applyAlignment="1">
      <alignment horizontal="center" vertical="center" wrapText="1"/>
    </xf>
    <xf numFmtId="2" fontId="19" fillId="0" borderId="7" xfId="69" applyNumberFormat="1" applyFont="1" applyFill="1" applyBorder="1" applyAlignment="1">
      <alignment horizontal="center" vertical="center"/>
    </xf>
    <xf numFmtId="182" fontId="19" fillId="0" borderId="7" xfId="69" applyNumberFormat="1" applyFont="1" applyFill="1" applyBorder="1" applyAlignment="1">
      <alignment horizontal="center" vertical="center"/>
    </xf>
    <xf numFmtId="2" fontId="19" fillId="0" borderId="7" xfId="0" applyNumberFormat="1" applyFont="1" applyFill="1" applyBorder="1" applyAlignment="1">
      <alignment horizontal="centerContinuous" vertical="center"/>
    </xf>
    <xf numFmtId="41" fontId="19" fillId="0" borderId="7" xfId="61" applyFont="1" applyFill="1" applyBorder="1" applyAlignment="1">
      <alignment horizontal="right" vertical="center"/>
    </xf>
    <xf numFmtId="41" fontId="19" fillId="0" borderId="7" xfId="61" applyFont="1" applyFill="1" applyBorder="1" applyAlignment="1">
      <alignment horizontal="center" vertical="center"/>
    </xf>
    <xf numFmtId="0" fontId="19" fillId="0" borderId="8" xfId="72" applyFont="1" applyFill="1" applyBorder="1" applyAlignment="1">
      <alignment horizontal="center" vertical="center"/>
    </xf>
    <xf numFmtId="0" fontId="19" fillId="0" borderId="6" xfId="72" applyFont="1" applyFill="1" applyBorder="1" applyAlignment="1">
      <alignment horizontal="center" vertical="center"/>
    </xf>
    <xf numFmtId="0" fontId="19" fillId="0" borderId="7" xfId="72" applyFont="1" applyFill="1" applyBorder="1" applyAlignment="1">
      <alignment horizontal="center" vertical="center"/>
    </xf>
    <xf numFmtId="0" fontId="19" fillId="0" borderId="7" xfId="61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41" fontId="28" fillId="0" borderId="6" xfId="61" applyFont="1" applyFill="1" applyBorder="1" applyAlignment="1">
      <alignment horizontal="left" vertical="center" shrinkToFit="1"/>
    </xf>
    <xf numFmtId="41" fontId="19" fillId="0" borderId="7" xfId="61" quotePrefix="1" applyFont="1" applyFill="1" applyBorder="1" applyAlignment="1">
      <alignment horizontal="left" vertical="center"/>
    </xf>
    <xf numFmtId="41" fontId="19" fillId="0" borderId="12" xfId="61" applyFont="1" applyFill="1" applyBorder="1" applyAlignment="1">
      <alignment vertical="center" wrapText="1"/>
    </xf>
    <xf numFmtId="41" fontId="19" fillId="0" borderId="7" xfId="61" applyFont="1" applyFill="1" applyBorder="1" applyAlignment="1">
      <alignment horizontal="left" vertical="center" shrinkToFit="1"/>
    </xf>
    <xf numFmtId="41" fontId="19" fillId="0" borderId="3" xfId="0" applyNumberFormat="1" applyFont="1" applyFill="1" applyBorder="1" applyAlignment="1">
      <alignment vertical="center"/>
    </xf>
    <xf numFmtId="41" fontId="19" fillId="0" borderId="13" xfId="0" applyNumberFormat="1" applyFont="1" applyFill="1" applyBorder="1" applyAlignment="1">
      <alignment vertical="center"/>
    </xf>
    <xf numFmtId="41" fontId="19" fillId="0" borderId="7" xfId="61" applyFont="1" applyFill="1" applyBorder="1" applyAlignment="1">
      <alignment horizontal="center" vertical="center"/>
    </xf>
    <xf numFmtId="0" fontId="19" fillId="0" borderId="7" xfId="61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23" fillId="2" borderId="1" xfId="63" applyFont="1" applyFill="1" applyBorder="1" applyAlignment="1">
      <alignment horizontal="distributed" vertical="center" indent="1"/>
    </xf>
    <xf numFmtId="0" fontId="23" fillId="2" borderId="10" xfId="63" applyFont="1" applyFill="1" applyBorder="1" applyAlignment="1">
      <alignment horizontal="distributed" vertical="center" indent="1"/>
    </xf>
    <xf numFmtId="0" fontId="23" fillId="2" borderId="11" xfId="63" applyFont="1" applyFill="1" applyBorder="1" applyAlignment="1">
      <alignment horizontal="distributed" vertical="center" indent="1"/>
    </xf>
    <xf numFmtId="0" fontId="19" fillId="2" borderId="1" xfId="63" applyFont="1" applyFill="1" applyBorder="1" applyAlignment="1">
      <alignment horizontal="distributed" vertical="center" indent="1"/>
    </xf>
    <xf numFmtId="0" fontId="19" fillId="2" borderId="10" xfId="63" applyFont="1" applyFill="1" applyBorder="1" applyAlignment="1">
      <alignment horizontal="distributed" vertical="center" indent="1"/>
    </xf>
    <xf numFmtId="0" fontId="19" fillId="2" borderId="11" xfId="63" applyFont="1" applyFill="1" applyBorder="1" applyAlignment="1">
      <alignment horizontal="distributed" vertical="center" indent="1"/>
    </xf>
    <xf numFmtId="0" fontId="19" fillId="0" borderId="1" xfId="63" applyFont="1" applyFill="1" applyBorder="1" applyAlignment="1">
      <alignment horizontal="distributed" vertical="center" indent="1"/>
    </xf>
    <xf numFmtId="0" fontId="19" fillId="0" borderId="10" xfId="63" applyFont="1" applyFill="1" applyBorder="1" applyAlignment="1">
      <alignment horizontal="distributed" vertical="center" indent="1"/>
    </xf>
    <xf numFmtId="0" fontId="19" fillId="0" borderId="11" xfId="63" applyFont="1" applyFill="1" applyBorder="1" applyAlignment="1">
      <alignment horizontal="distributed" vertical="center" indent="1"/>
    </xf>
    <xf numFmtId="41" fontId="19" fillId="0" borderId="14" xfId="0" applyNumberFormat="1" applyFont="1" applyFill="1" applyBorder="1" applyAlignment="1">
      <alignment horizontal="center" vertical="center"/>
    </xf>
    <xf numFmtId="41" fontId="19" fillId="0" borderId="16" xfId="0" applyNumberFormat="1" applyFont="1" applyFill="1" applyBorder="1" applyAlignment="1">
      <alignment horizontal="center" vertical="center"/>
    </xf>
    <xf numFmtId="41" fontId="19" fillId="0" borderId="15" xfId="0" applyNumberFormat="1" applyFont="1" applyFill="1" applyBorder="1" applyAlignment="1">
      <alignment horizontal="center" vertical="center"/>
    </xf>
    <xf numFmtId="41" fontId="19" fillId="0" borderId="12" xfId="0" applyNumberFormat="1" applyFont="1" applyFill="1" applyBorder="1" applyAlignment="1">
      <alignment horizontal="center" vertical="center"/>
    </xf>
    <xf numFmtId="178" fontId="19" fillId="0" borderId="14" xfId="61" applyNumberFormat="1" applyFont="1" applyFill="1" applyBorder="1" applyAlignment="1">
      <alignment horizontal="center" vertical="center"/>
    </xf>
    <xf numFmtId="178" fontId="19" fillId="0" borderId="16" xfId="61" applyNumberFormat="1" applyFont="1" applyFill="1" applyBorder="1" applyAlignment="1">
      <alignment horizontal="center" vertical="center"/>
    </xf>
    <xf numFmtId="178" fontId="19" fillId="0" borderId="15" xfId="61" applyNumberFormat="1" applyFont="1" applyFill="1" applyBorder="1" applyAlignment="1">
      <alignment horizontal="center" vertical="center"/>
    </xf>
    <xf numFmtId="178" fontId="19" fillId="0" borderId="12" xfId="61" applyNumberFormat="1" applyFont="1" applyFill="1" applyBorder="1" applyAlignment="1">
      <alignment horizontal="center" vertical="center"/>
    </xf>
    <xf numFmtId="41" fontId="19" fillId="2" borderId="1" xfId="0" applyNumberFormat="1" applyFont="1" applyFill="1" applyBorder="1" applyAlignment="1">
      <alignment horizontal="left" vertical="center" wrapText="1" shrinkToFit="1"/>
    </xf>
    <xf numFmtId="41" fontId="19" fillId="2" borderId="11" xfId="0" applyNumberFormat="1" applyFont="1" applyFill="1" applyBorder="1" applyAlignment="1">
      <alignment horizontal="left" vertical="center" shrinkToFit="1"/>
    </xf>
    <xf numFmtId="41" fontId="19" fillId="0" borderId="1" xfId="0" applyNumberFormat="1" applyFont="1" applyFill="1" applyBorder="1" applyAlignment="1">
      <alignment horizontal="left" vertical="center" shrinkToFit="1"/>
    </xf>
    <xf numFmtId="41" fontId="19" fillId="0" borderId="11" xfId="0" applyNumberFormat="1" applyFont="1" applyFill="1" applyBorder="1" applyAlignment="1">
      <alignment horizontal="left" vertical="center" shrinkToFit="1"/>
    </xf>
    <xf numFmtId="41" fontId="19" fillId="2" borderId="1" xfId="0" applyNumberFormat="1" applyFont="1" applyFill="1" applyBorder="1" applyAlignment="1">
      <alignment horizontal="left" vertical="center" shrinkToFit="1"/>
    </xf>
    <xf numFmtId="0" fontId="19" fillId="0" borderId="8" xfId="63" applyFont="1" applyFill="1" applyBorder="1" applyAlignment="1">
      <alignment horizontal="center" vertical="center" wrapText="1"/>
    </xf>
    <xf numFmtId="0" fontId="19" fillId="0" borderId="6" xfId="63" applyFont="1" applyFill="1" applyBorder="1" applyAlignment="1">
      <alignment horizontal="center" vertical="center" wrapText="1"/>
    </xf>
    <xf numFmtId="0" fontId="19" fillId="0" borderId="7" xfId="63" applyFont="1" applyFill="1" applyBorder="1" applyAlignment="1">
      <alignment horizontal="center" vertical="center" wrapText="1"/>
    </xf>
    <xf numFmtId="41" fontId="19" fillId="0" borderId="14" xfId="0" applyNumberFormat="1" applyFont="1" applyFill="1" applyBorder="1" applyAlignment="1">
      <alignment horizontal="center" vertical="center" shrinkToFit="1"/>
    </xf>
    <xf numFmtId="41" fontId="19" fillId="0" borderId="16" xfId="0" applyNumberFormat="1" applyFont="1" applyFill="1" applyBorder="1" applyAlignment="1">
      <alignment horizontal="center" vertical="center" shrinkToFit="1"/>
    </xf>
    <xf numFmtId="41" fontId="19" fillId="0" borderId="3" xfId="0" applyNumberFormat="1" applyFont="1" applyFill="1" applyBorder="1" applyAlignment="1">
      <alignment vertical="center"/>
    </xf>
    <xf numFmtId="41" fontId="19" fillId="0" borderId="13" xfId="0" applyNumberFormat="1" applyFont="1" applyFill="1" applyBorder="1" applyAlignment="1">
      <alignment vertical="center"/>
    </xf>
    <xf numFmtId="41" fontId="19" fillId="0" borderId="15" xfId="0" applyNumberFormat="1" applyFont="1" applyFill="1" applyBorder="1" applyAlignment="1">
      <alignment vertical="center"/>
    </xf>
    <xf numFmtId="41" fontId="19" fillId="0" borderId="12" xfId="0" applyNumberFormat="1" applyFont="1" applyFill="1" applyBorder="1" applyAlignment="1">
      <alignment vertical="center"/>
    </xf>
    <xf numFmtId="41" fontId="19" fillId="0" borderId="1" xfId="0" applyNumberFormat="1" applyFont="1" applyFill="1" applyBorder="1" applyAlignment="1">
      <alignment vertical="center"/>
    </xf>
    <xf numFmtId="41" fontId="19" fillId="0" borderId="11" xfId="0" applyNumberFormat="1" applyFont="1" applyFill="1" applyBorder="1" applyAlignment="1">
      <alignment vertical="center"/>
    </xf>
    <xf numFmtId="0" fontId="19" fillId="0" borderId="1" xfId="0" applyNumberFormat="1" applyFont="1" applyFill="1" applyBorder="1" applyAlignment="1">
      <alignment horizontal="distributed" vertical="center" indent="4"/>
    </xf>
    <xf numFmtId="0" fontId="19" fillId="0" borderId="10" xfId="0" applyNumberFormat="1" applyFont="1" applyFill="1" applyBorder="1" applyAlignment="1">
      <alignment horizontal="distributed" vertical="center" indent="4"/>
    </xf>
    <xf numFmtId="0" fontId="19" fillId="0" borderId="1" xfId="0" applyFont="1" applyFill="1" applyBorder="1" applyAlignment="1">
      <alignment horizontal="distributed" vertical="center" indent="3"/>
    </xf>
    <xf numFmtId="0" fontId="19" fillId="0" borderId="10" xfId="0" applyFont="1" applyFill="1" applyBorder="1" applyAlignment="1">
      <alignment horizontal="distributed" vertical="center" indent="3"/>
    </xf>
    <xf numFmtId="0" fontId="19" fillId="0" borderId="11" xfId="0" applyFont="1" applyFill="1" applyBorder="1" applyAlignment="1">
      <alignment horizontal="distributed" vertical="center" indent="3"/>
    </xf>
    <xf numFmtId="0" fontId="19" fillId="0" borderId="11" xfId="0" applyNumberFormat="1" applyFont="1" applyFill="1" applyBorder="1" applyAlignment="1">
      <alignment horizontal="distributed" vertical="center" indent="4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center" vertical="center"/>
    </xf>
    <xf numFmtId="41" fontId="19" fillId="0" borderId="8" xfId="61" applyFont="1" applyFill="1" applyBorder="1" applyAlignment="1">
      <alignment horizontal="center" vertical="center"/>
    </xf>
    <xf numFmtId="41" fontId="19" fillId="0" borderId="7" xfId="61" applyFont="1" applyFill="1" applyBorder="1" applyAlignment="1">
      <alignment horizontal="center" vertical="center"/>
    </xf>
    <xf numFmtId="0" fontId="19" fillId="0" borderId="14" xfId="68" applyFont="1" applyFill="1" applyBorder="1" applyAlignment="1">
      <alignment horizontal="center" vertical="center"/>
    </xf>
    <xf numFmtId="0" fontId="19" fillId="0" borderId="16" xfId="68" applyFont="1" applyFill="1" applyBorder="1" applyAlignment="1">
      <alignment horizontal="center" vertical="center"/>
    </xf>
    <xf numFmtId="0" fontId="19" fillId="0" borderId="15" xfId="68" applyFont="1" applyFill="1" applyBorder="1" applyAlignment="1">
      <alignment horizontal="center" vertical="center"/>
    </xf>
    <xf numFmtId="0" fontId="19" fillId="0" borderId="12" xfId="68" applyFont="1" applyFill="1" applyBorder="1" applyAlignment="1">
      <alignment horizontal="center" vertical="center"/>
    </xf>
    <xf numFmtId="182" fontId="19" fillId="0" borderId="1" xfId="0" applyNumberFormat="1" applyFont="1" applyFill="1" applyBorder="1" applyAlignment="1">
      <alignment horizontal="center" vertical="center" wrapText="1"/>
    </xf>
    <xf numFmtId="182" fontId="19" fillId="0" borderId="10" xfId="0" applyNumberFormat="1" applyFont="1" applyFill="1" applyBorder="1" applyAlignment="1">
      <alignment horizontal="center" vertical="center" wrapText="1"/>
    </xf>
    <xf numFmtId="182" fontId="19" fillId="0" borderId="11" xfId="0" applyNumberFormat="1" applyFont="1" applyFill="1" applyBorder="1" applyAlignment="1">
      <alignment horizontal="center" vertical="center" wrapText="1"/>
    </xf>
    <xf numFmtId="0" fontId="19" fillId="0" borderId="1" xfId="68" applyFont="1" applyFill="1" applyBorder="1" applyAlignment="1">
      <alignment horizontal="center" vertical="center"/>
    </xf>
    <xf numFmtId="0" fontId="19" fillId="0" borderId="11" xfId="68" applyFont="1" applyFill="1" applyBorder="1" applyAlignment="1">
      <alignment horizontal="center" vertical="center"/>
    </xf>
    <xf numFmtId="0" fontId="19" fillId="0" borderId="1" xfId="69" applyNumberFormat="1" applyFont="1" applyFill="1" applyBorder="1" applyAlignment="1">
      <alignment horizontal="center" vertical="center"/>
    </xf>
    <xf numFmtId="0" fontId="19" fillId="0" borderId="11" xfId="69" applyNumberFormat="1" applyFont="1" applyFill="1" applyBorder="1" applyAlignment="1">
      <alignment horizontal="center" vertical="center"/>
    </xf>
    <xf numFmtId="0" fontId="19" fillId="0" borderId="2" xfId="69" applyFont="1" applyFill="1" applyBorder="1" applyAlignment="1">
      <alignment horizontal="center" vertical="center"/>
    </xf>
    <xf numFmtId="0" fontId="19" fillId="0" borderId="1" xfId="69" applyNumberFormat="1" applyFont="1" applyFill="1" applyBorder="1" applyAlignment="1">
      <alignment horizontal="center" vertical="center" wrapText="1"/>
    </xf>
    <xf numFmtId="0" fontId="19" fillId="0" borderId="10" xfId="69" applyNumberFormat="1" applyFont="1" applyFill="1" applyBorder="1" applyAlignment="1">
      <alignment horizontal="center" vertical="center" wrapText="1"/>
    </xf>
    <xf numFmtId="0" fontId="19" fillId="0" borderId="11" xfId="69" applyNumberFormat="1" applyFont="1" applyFill="1" applyBorder="1" applyAlignment="1">
      <alignment horizontal="center" vertical="center" wrapText="1"/>
    </xf>
    <xf numFmtId="0" fontId="19" fillId="0" borderId="14" xfId="69" applyFont="1" applyFill="1" applyBorder="1" applyAlignment="1">
      <alignment horizontal="center" vertical="center"/>
    </xf>
    <xf numFmtId="0" fontId="19" fillId="0" borderId="16" xfId="69" applyFont="1" applyFill="1" applyBorder="1" applyAlignment="1">
      <alignment horizontal="center" vertical="center"/>
    </xf>
    <xf numFmtId="0" fontId="19" fillId="0" borderId="15" xfId="69" applyFont="1" applyFill="1" applyBorder="1" applyAlignment="1">
      <alignment horizontal="center" vertical="center"/>
    </xf>
    <xf numFmtId="0" fontId="19" fillId="0" borderId="12" xfId="69" applyFont="1" applyFill="1" applyBorder="1" applyAlignment="1">
      <alignment horizontal="center" vertical="center"/>
    </xf>
    <xf numFmtId="0" fontId="19" fillId="0" borderId="14" xfId="68" applyNumberFormat="1" applyFont="1" applyFill="1" applyBorder="1" applyAlignment="1">
      <alignment horizontal="center" vertical="center"/>
    </xf>
    <xf numFmtId="0" fontId="19" fillId="0" borderId="16" xfId="68" applyNumberFormat="1" applyFont="1" applyFill="1" applyBorder="1" applyAlignment="1">
      <alignment horizontal="center" vertical="center"/>
    </xf>
    <xf numFmtId="0" fontId="19" fillId="0" borderId="15" xfId="68" applyNumberFormat="1" applyFont="1" applyFill="1" applyBorder="1" applyAlignment="1">
      <alignment horizontal="center" vertical="center"/>
    </xf>
    <xf numFmtId="0" fontId="19" fillId="0" borderId="12" xfId="68" applyNumberFormat="1" applyFont="1" applyFill="1" applyBorder="1" applyAlignment="1">
      <alignment horizontal="center" vertical="center"/>
    </xf>
    <xf numFmtId="0" fontId="47" fillId="0" borderId="0" xfId="69" applyFont="1" applyFill="1" applyAlignment="1">
      <alignment horizontal="center" vertical="center"/>
    </xf>
    <xf numFmtId="0" fontId="19" fillId="0" borderId="8" xfId="69" applyNumberFormat="1" applyFont="1" applyFill="1" applyBorder="1" applyAlignment="1">
      <alignment horizontal="center" vertical="center" wrapText="1"/>
    </xf>
    <xf numFmtId="0" fontId="19" fillId="0" borderId="7" xfId="69" applyNumberFormat="1" applyFont="1" applyFill="1" applyBorder="1" applyAlignment="1">
      <alignment horizontal="center" vertical="center" wrapText="1"/>
    </xf>
    <xf numFmtId="41" fontId="19" fillId="0" borderId="3" xfId="61" applyFont="1" applyFill="1" applyBorder="1" applyAlignment="1">
      <alignment horizontal="left" vertical="center" indent="1"/>
    </xf>
    <xf numFmtId="41" fontId="19" fillId="0" borderId="13" xfId="61" applyFont="1" applyFill="1" applyBorder="1" applyAlignment="1">
      <alignment horizontal="left" vertical="center" indent="1"/>
    </xf>
    <xf numFmtId="3" fontId="19" fillId="0" borderId="15" xfId="70" applyNumberFormat="1" applyFont="1" applyFill="1" applyBorder="1" applyAlignment="1">
      <alignment horizontal="right" vertical="center"/>
    </xf>
    <xf numFmtId="3" fontId="19" fillId="0" borderId="12" xfId="70" applyNumberFormat="1" applyFont="1" applyFill="1" applyBorder="1" applyAlignment="1">
      <alignment horizontal="right" vertical="center"/>
    </xf>
    <xf numFmtId="3" fontId="41" fillId="0" borderId="1" xfId="70" applyNumberFormat="1" applyFont="1" applyFill="1" applyBorder="1" applyAlignment="1">
      <alignment vertical="center"/>
    </xf>
    <xf numFmtId="3" fontId="41" fillId="0" borderId="11" xfId="70" applyNumberFormat="1" applyFont="1" applyFill="1" applyBorder="1" applyAlignment="1">
      <alignment vertical="center"/>
    </xf>
    <xf numFmtId="0" fontId="19" fillId="0" borderId="1" xfId="61" applyNumberFormat="1" applyFont="1" applyFill="1" applyBorder="1" applyAlignment="1">
      <alignment horizontal="distributed" vertical="center" indent="4"/>
    </xf>
    <xf numFmtId="0" fontId="19" fillId="0" borderId="11" xfId="61" applyNumberFormat="1" applyFont="1" applyFill="1" applyBorder="1" applyAlignment="1">
      <alignment horizontal="distributed" vertical="center" indent="4"/>
    </xf>
    <xf numFmtId="0" fontId="19" fillId="0" borderId="1" xfId="70" applyNumberFormat="1" applyFont="1" applyFill="1" applyBorder="1" applyAlignment="1">
      <alignment horizontal="distributed" vertical="center" indent="4"/>
    </xf>
    <xf numFmtId="0" fontId="19" fillId="0" borderId="10" xfId="70" applyNumberFormat="1" applyFont="1" applyFill="1" applyBorder="1" applyAlignment="1">
      <alignment horizontal="distributed" vertical="center" indent="4"/>
    </xf>
    <xf numFmtId="0" fontId="19" fillId="0" borderId="11" xfId="70" applyNumberFormat="1" applyFont="1" applyFill="1" applyBorder="1" applyAlignment="1">
      <alignment horizontal="distributed" vertical="center" indent="4"/>
    </xf>
    <xf numFmtId="0" fontId="20" fillId="0" borderId="0" xfId="70" applyNumberFormat="1" applyFont="1" applyFill="1" applyAlignment="1">
      <alignment horizontal="center" vertical="center"/>
    </xf>
    <xf numFmtId="4" fontId="19" fillId="0" borderId="14" xfId="70" applyNumberFormat="1" applyFont="1" applyFill="1" applyBorder="1" applyAlignment="1">
      <alignment horizontal="center" vertical="center"/>
    </xf>
    <xf numFmtId="4" fontId="19" fillId="0" borderId="16" xfId="70" applyNumberFormat="1" applyFont="1" applyFill="1" applyBorder="1" applyAlignment="1">
      <alignment horizontal="center" vertical="center"/>
    </xf>
    <xf numFmtId="0" fontId="20" fillId="0" borderId="0" xfId="73" applyFont="1" applyFill="1" applyAlignment="1">
      <alignment horizontal="center" vertical="center"/>
    </xf>
    <xf numFmtId="0" fontId="19" fillId="0" borderId="0" xfId="72" applyFont="1" applyFill="1" applyAlignment="1">
      <alignment horizontal="left" vertical="top" wrapText="1"/>
    </xf>
    <xf numFmtId="0" fontId="19" fillId="0" borderId="8" xfId="72" applyFont="1" applyFill="1" applyBorder="1" applyAlignment="1">
      <alignment horizontal="center" vertical="center"/>
    </xf>
    <xf numFmtId="0" fontId="19" fillId="0" borderId="6" xfId="72" applyFont="1" applyFill="1" applyBorder="1" applyAlignment="1">
      <alignment horizontal="center" vertical="center"/>
    </xf>
    <xf numFmtId="0" fontId="19" fillId="0" borderId="7" xfId="72" applyFont="1" applyFill="1" applyBorder="1" applyAlignment="1">
      <alignment horizontal="center" vertical="center"/>
    </xf>
    <xf numFmtId="194" fontId="19" fillId="0" borderId="8" xfId="72" applyNumberFormat="1" applyFont="1" applyFill="1" applyBorder="1" applyAlignment="1">
      <alignment horizontal="center" vertical="center"/>
    </xf>
    <xf numFmtId="194" fontId="19" fillId="0" borderId="6" xfId="72" applyNumberFormat="1" applyFont="1" applyFill="1" applyBorder="1" applyAlignment="1">
      <alignment horizontal="center" vertical="center"/>
    </xf>
    <xf numFmtId="194" fontId="19" fillId="0" borderId="7" xfId="72" applyNumberFormat="1" applyFont="1" applyFill="1" applyBorder="1" applyAlignment="1">
      <alignment horizontal="center" vertical="center"/>
    </xf>
    <xf numFmtId="197" fontId="19" fillId="0" borderId="8" xfId="72" applyNumberFormat="1" applyFont="1" applyFill="1" applyBorder="1" applyAlignment="1">
      <alignment horizontal="center" vertical="center" wrapText="1"/>
    </xf>
    <xf numFmtId="197" fontId="19" fillId="0" borderId="6" xfId="72" applyNumberFormat="1" applyFont="1" applyFill="1" applyBorder="1" applyAlignment="1">
      <alignment horizontal="center" vertical="center" wrapText="1"/>
    </xf>
    <xf numFmtId="197" fontId="19" fillId="0" borderId="7" xfId="72" applyNumberFormat="1" applyFont="1" applyFill="1" applyBorder="1" applyAlignment="1">
      <alignment horizontal="center" vertical="center" wrapText="1"/>
    </xf>
    <xf numFmtId="0" fontId="20" fillId="0" borderId="0" xfId="65" applyFont="1" applyFill="1" applyAlignment="1">
      <alignment horizontal="center" vertical="center"/>
    </xf>
    <xf numFmtId="0" fontId="19" fillId="0" borderId="2" xfId="72" applyFont="1" applyFill="1" applyBorder="1" applyAlignment="1">
      <alignment horizontal="center" vertical="center"/>
    </xf>
    <xf numFmtId="0" fontId="19" fillId="0" borderId="14" xfId="72" applyFont="1" applyFill="1" applyBorder="1" applyAlignment="1">
      <alignment horizontal="center" vertical="center"/>
    </xf>
    <xf numFmtId="0" fontId="19" fillId="0" borderId="15" xfId="72" applyFont="1" applyFill="1" applyBorder="1" applyAlignment="1">
      <alignment horizontal="center" vertical="center"/>
    </xf>
    <xf numFmtId="0" fontId="19" fillId="0" borderId="8" xfId="72" applyFont="1" applyFill="1" applyBorder="1" applyAlignment="1">
      <alignment horizontal="center" vertical="center" wrapText="1"/>
    </xf>
    <xf numFmtId="0" fontId="19" fillId="0" borderId="7" xfId="72" applyFont="1" applyFill="1" applyBorder="1" applyAlignment="1">
      <alignment horizontal="center" vertical="center" wrapText="1"/>
    </xf>
    <xf numFmtId="0" fontId="19" fillId="0" borderId="2" xfId="72" applyFont="1" applyFill="1" applyBorder="1" applyAlignment="1">
      <alignment horizontal="center" vertical="center" wrapText="1"/>
    </xf>
    <xf numFmtId="41" fontId="19" fillId="0" borderId="1" xfId="61" applyFont="1" applyFill="1" applyBorder="1" applyAlignment="1">
      <alignment horizontal="center" vertical="center"/>
    </xf>
    <xf numFmtId="41" fontId="19" fillId="0" borderId="10" xfId="61" applyFont="1" applyFill="1" applyBorder="1" applyAlignment="1">
      <alignment horizontal="center" vertical="center"/>
    </xf>
    <xf numFmtId="41" fontId="19" fillId="0" borderId="11" xfId="61" applyFont="1" applyFill="1" applyBorder="1" applyAlignment="1">
      <alignment horizontal="center" vertical="center"/>
    </xf>
    <xf numFmtId="41" fontId="20" fillId="0" borderId="0" xfId="61" applyFont="1" applyFill="1" applyAlignment="1">
      <alignment horizontal="center" vertical="center"/>
    </xf>
    <xf numFmtId="0" fontId="19" fillId="0" borderId="8" xfId="61" applyNumberFormat="1" applyFont="1" applyFill="1" applyBorder="1" applyAlignment="1">
      <alignment horizontal="center" vertical="center" wrapText="1"/>
    </xf>
    <xf numFmtId="0" fontId="19" fillId="0" borderId="7" xfId="61" applyNumberFormat="1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49" fontId="19" fillId="0" borderId="14" xfId="61" applyNumberFormat="1" applyFont="1" applyFill="1" applyBorder="1" applyAlignment="1">
      <alignment horizontal="center" vertical="center" wrapText="1"/>
    </xf>
    <xf numFmtId="49" fontId="19" fillId="0" borderId="16" xfId="61" applyNumberFormat="1" applyFont="1" applyFill="1" applyBorder="1" applyAlignment="1">
      <alignment horizontal="center" vertical="center" wrapText="1"/>
    </xf>
    <xf numFmtId="49" fontId="19" fillId="0" borderId="15" xfId="61" applyNumberFormat="1" applyFont="1" applyFill="1" applyBorder="1" applyAlignment="1">
      <alignment horizontal="center" vertical="center" wrapText="1"/>
    </xf>
    <xf numFmtId="49" fontId="19" fillId="0" borderId="12" xfId="61" applyNumberFormat="1" applyFont="1" applyFill="1" applyBorder="1" applyAlignment="1">
      <alignment horizontal="center" vertical="center" wrapText="1"/>
    </xf>
    <xf numFmtId="0" fontId="19" fillId="0" borderId="8" xfId="73" applyFont="1" applyFill="1" applyBorder="1" applyAlignment="1">
      <alignment horizontal="center" vertical="center"/>
    </xf>
    <xf numFmtId="0" fontId="19" fillId="0" borderId="7" xfId="73" applyFont="1" applyFill="1" applyBorder="1" applyAlignment="1">
      <alignment horizontal="center" vertical="center"/>
    </xf>
    <xf numFmtId="41" fontId="19" fillId="0" borderId="8" xfId="83" applyFont="1" applyFill="1" applyBorder="1" applyAlignment="1">
      <alignment horizontal="center" vertical="center"/>
    </xf>
    <xf numFmtId="41" fontId="19" fillId="0" borderId="7" xfId="83" applyFont="1" applyFill="1" applyBorder="1" applyAlignment="1">
      <alignment horizontal="center" vertical="center"/>
    </xf>
    <xf numFmtId="49" fontId="19" fillId="0" borderId="3" xfId="61" applyNumberFormat="1" applyFont="1" applyFill="1" applyBorder="1" applyAlignment="1">
      <alignment horizontal="center" vertical="center" wrapText="1"/>
    </xf>
    <xf numFmtId="49" fontId="19" fillId="0" borderId="13" xfId="61" applyNumberFormat="1" applyFont="1" applyFill="1" applyBorder="1" applyAlignment="1">
      <alignment horizontal="center" vertical="center" wrapText="1"/>
    </xf>
    <xf numFmtId="49" fontId="23" fillId="0" borderId="9" xfId="73" applyNumberFormat="1" applyFont="1" applyFill="1" applyBorder="1" applyAlignment="1">
      <alignment horizontal="center" vertical="center"/>
    </xf>
    <xf numFmtId="49" fontId="23" fillId="0" borderId="5" xfId="73" applyNumberFormat="1" applyFont="1" applyFill="1" applyBorder="1" applyAlignment="1">
      <alignment horizontal="center" vertical="center"/>
    </xf>
    <xf numFmtId="49" fontId="23" fillId="0" borderId="8" xfId="73" applyNumberFormat="1" applyFont="1" applyFill="1" applyBorder="1" applyAlignment="1">
      <alignment horizontal="center" vertical="center"/>
    </xf>
    <xf numFmtId="49" fontId="23" fillId="0" borderId="7" xfId="73" applyNumberFormat="1" applyFont="1" applyFill="1" applyBorder="1" applyAlignment="1">
      <alignment horizontal="center" vertical="center"/>
    </xf>
    <xf numFmtId="49" fontId="23" fillId="0" borderId="8" xfId="83" applyNumberFormat="1" applyFont="1" applyFill="1" applyBorder="1" applyAlignment="1">
      <alignment horizontal="center" vertical="center"/>
    </xf>
    <xf numFmtId="49" fontId="23" fillId="0" borderId="7" xfId="83" applyNumberFormat="1" applyFont="1" applyFill="1" applyBorder="1" applyAlignment="1">
      <alignment horizontal="center" vertical="center"/>
    </xf>
  </cellXfs>
  <cellStyles count="100">
    <cellStyle name="          _x000d__x000a_386grabber=vga.3gr_x000d__x000a_" xfId="1"/>
    <cellStyle name="_보고서" xfId="86"/>
    <cellStyle name="_인원계획표 " xfId="37"/>
    <cellStyle name="_인원계획표 _적격 " xfId="38"/>
    <cellStyle name="_입찰표지 " xfId="39"/>
    <cellStyle name="_적격 " xfId="40"/>
    <cellStyle name="_적격 _집행갑지 " xfId="41"/>
    <cellStyle name="_적격(화산) " xfId="42"/>
    <cellStyle name="_집행갑지 " xfId="43"/>
    <cellStyle name="¤@?e_TEST-1 " xfId="4"/>
    <cellStyle name="¹eºÐA²_AIAIC°AuCoE² " xfId="45"/>
    <cellStyle name="3_산#2-2설비별기본물량산출 집계 " xfId="46"/>
    <cellStyle name="3_산#7-5 비파괴검사(RT) " xfId="47"/>
    <cellStyle name="3_산세약품소요량 " xfId="48"/>
    <cellStyle name="A¨­￠￢￠O [0]_INQUIRY ￠?￥i¨u¡AAⓒ￢Aⓒª " xfId="9"/>
    <cellStyle name="A¨­￠￢￠O_INQUIRY ￠?￥i¨u¡AAⓒ￢Aⓒª " xfId="10"/>
    <cellStyle name="Aee­ " xfId="11"/>
    <cellStyle name="AeE­ [0]_  A¾  CO  " xfId="49"/>
    <cellStyle name="ÅëÈ­ [0]_»óºÎ¼ö·®Áý°è " xfId="12"/>
    <cellStyle name="AeE­ [0]_¼oAI¼º " xfId="13"/>
    <cellStyle name="ÅëÈ­ [0]_º»¼± ±æ¾î±úºÎ ¼ö·® Áý°èÇ¥ " xfId="90"/>
    <cellStyle name="AeE­ [0]_º≫¼± ±æ¾i±uºI ¼o·R Ay°eC￥ " xfId="91"/>
    <cellStyle name="AeE­_  A¾  CO  " xfId="50"/>
    <cellStyle name="ÅëÈ­_»óºÎ¼ö·®Áý°è " xfId="14"/>
    <cellStyle name="AeE­_¼oAI¼º " xfId="15"/>
    <cellStyle name="ÅëÈ­_º»¼± ±æ¾î±úºÎ ¼ö·® Áý°èÇ¥ " xfId="92"/>
    <cellStyle name="AeE­_º≫¼± ±æ¾i±uºI ¼o·R Ay°eC￥ " xfId="93"/>
    <cellStyle name="AeE¡ⓒ [0]_INQUIRY ￠?￥i¨u¡AAⓒ￢Aⓒª " xfId="16"/>
    <cellStyle name="AeE¡ⓒ_INQUIRY ￠?￥i¨u¡AAⓒ￢Aⓒª " xfId="17"/>
    <cellStyle name="AÞ¸¶ [0]_  A¾  CO  " xfId="51"/>
    <cellStyle name="ÄÞ¸¶ [0]_»óºÎ¼ö·®Áý°è " xfId="18"/>
    <cellStyle name="AÞ¸¶ [0]_¼oAI¼º " xfId="19"/>
    <cellStyle name="ÄÞ¸¶ [0]_º»¼± ±æ¾î±úºÎ ¼ö·® Áý°èÇ¥ " xfId="94"/>
    <cellStyle name="AÞ¸¶ [0]_º≫¼± ±æ¾i±uºI ¼o·R Ay°eC￥ " xfId="95"/>
    <cellStyle name="AÞ¸¶_  A¾  CO  " xfId="52"/>
    <cellStyle name="ÄÞ¸¶_»óºÎ¼ö·®Áý°è " xfId="20"/>
    <cellStyle name="AÞ¸¶_¼oAI¼º " xfId="21"/>
    <cellStyle name="ÄÞ¸¶_º»¼± ±æ¾î±úºÎ ¼ö·® Áý°èÇ¥ " xfId="96"/>
    <cellStyle name="AÞ¸¶_º≫¼± ±æ¾i±uºI ¼o·R Ay°eC￥ " xfId="97"/>
    <cellStyle name="C¡IA¨ª_¡ic¨u¡A¨￢I¨￢¡Æ AN¡Æe " xfId="22"/>
    <cellStyle name="C￥AØ_  A¾  CO  " xfId="53"/>
    <cellStyle name="Ç¥ÁØ_»óºÎ¼ö·®Áý°è " xfId="23"/>
    <cellStyle name="C￥AØ_≫c¾÷ºIº° AN°e " xfId="24"/>
    <cellStyle name="Ç¥ÁØ_¼ÕÀÍÂ÷ÀÌ ¿øÀÎ " xfId="25"/>
    <cellStyle name="C￥AØ_12AO " xfId="26"/>
    <cellStyle name="Ç¥ÁØ_CD-ROM " xfId="27"/>
    <cellStyle name="Comma" xfId="28"/>
    <cellStyle name="Comma [0]" xfId="29"/>
    <cellStyle name="Currency" xfId="30"/>
    <cellStyle name="Currency [0]" xfId="31"/>
    <cellStyle name="currency-$_표지 " xfId="98"/>
    <cellStyle name="Currency_ SG&amp;A Bridge " xfId="32"/>
    <cellStyle name="Currency1" xfId="33"/>
    <cellStyle name="Followed Hyperlink" xfId="34"/>
    <cellStyle name="Hyperlink" xfId="35"/>
    <cellStyle name="Percent" xfId="36"/>
    <cellStyle name="백분율" xfId="44" builtinId="5" hidden="1"/>
    <cellStyle name="백분율" xfId="3" builtinId="5" hidden="1"/>
    <cellStyle name="백분율" xfId="59" builtinId="5" hidden="1"/>
    <cellStyle name="쉼표" xfId="54" builtinId="3" hidden="1"/>
    <cellStyle name="쉼표 [0]" xfId="5" builtinId="6" hidden="1"/>
    <cellStyle name="쉼표 [0]" xfId="2" builtinId="6" hidden="1"/>
    <cellStyle name="쉼표 [0]" xfId="62" builtinId="6" hidden="1"/>
    <cellStyle name="쉼표 [0]" xfId="88" builtinId="6"/>
    <cellStyle name="쉼표 [0] 10" xfId="89"/>
    <cellStyle name="쉼표 [0] 2" xfId="80"/>
    <cellStyle name="쉼표 [0] 3" xfId="61"/>
    <cellStyle name="쉼표 [0] 3 2" xfId="67"/>
    <cellStyle name="쉼표 [0] 3 3" xfId="76"/>
    <cellStyle name="쉼표 [0] 3 4" xfId="66"/>
    <cellStyle name="쉼표 [0] 4" xfId="78"/>
    <cellStyle name="쉼표 [0]_납골함제조" xfId="84"/>
    <cellStyle name="스타일 1" xfId="68"/>
    <cellStyle name="열어 본 하이퍼링크" xfId="58" builtinId="9" hidden="1"/>
    <cellStyle name="제목" xfId="6" builtinId="15" customBuiltin="1"/>
    <cellStyle name="콤냡?&lt;_x000f_$??: `1_1 " xfId="7"/>
    <cellStyle name="콤냡?&lt;_x000f_$??:_x0009_`1_1 " xfId="99"/>
    <cellStyle name="콤마 [0]_경비" xfId="87"/>
    <cellStyle name="콤마 [0]_경비(기타) 2" xfId="71"/>
    <cellStyle name="콤마 [0]_국영테크" xfId="83"/>
    <cellStyle name="콤마 [0]_원가" xfId="60"/>
    <cellStyle name="콤마_  종  합  " xfId="8"/>
    <cellStyle name="통화" xfId="55" builtinId="4" hidden="1"/>
    <cellStyle name="통화 [0]" xfId="56" builtinId="7" hidden="1"/>
    <cellStyle name="표준" xfId="0" builtinId="0"/>
    <cellStyle name="표준 2" xfId="77"/>
    <cellStyle name="표준 3" xfId="79"/>
    <cellStyle name="표준 4" xfId="81"/>
    <cellStyle name="표준_2003 경마팬 성향 및 만족도 조사 용역사업비" xfId="75"/>
    <cellStyle name="표준_20소요" xfId="64"/>
    <cellStyle name="표준_가변형_1" xfId="74"/>
    <cellStyle name="표준_결재문서 정보공개시스템" xfId="69"/>
    <cellStyle name="표준_경비(기타)" xfId="70"/>
    <cellStyle name="표준_국영공사" xfId="73"/>
    <cellStyle name="표준_배부율" xfId="65"/>
    <cellStyle name="표준_용역(참고자료)" xfId="72"/>
    <cellStyle name="표준_원가" xfId="63"/>
    <cellStyle name="표준_인쇄비" xfId="82"/>
    <cellStyle name="표준_직접노무비산" xfId="85"/>
    <cellStyle name="하이퍼링크" xfId="57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externalLink" Target="externalLinks/externalLink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externalLink" Target="externalLinks/externalLink12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697" name="Line 1"/>
        <xdr:cNvSpPr>
          <a:spLocks noChangeShapeType="1"/>
        </xdr:cNvSpPr>
      </xdr:nvSpPr>
      <xdr:spPr bwMode="auto">
        <a:xfrm flipH="1" flipV="1">
          <a:off x="0" y="885825"/>
          <a:ext cx="205740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357187</xdr:colOff>
      <xdr:row>15</xdr:row>
      <xdr:rowOff>195263</xdr:rowOff>
    </xdr:from>
    <xdr:to>
      <xdr:col>6</xdr:col>
      <xdr:colOff>457199</xdr:colOff>
      <xdr:row>15</xdr:row>
      <xdr:rowOff>414338</xdr:rowOff>
    </xdr:to>
    <xdr:sp macro="" textlink="">
      <xdr:nvSpPr>
        <xdr:cNvPr id="36113" name="Text Box 1"/>
        <xdr:cNvSpPr txBox="1">
          <a:spLocks noChangeArrowheads="1"/>
        </xdr:cNvSpPr>
      </xdr:nvSpPr>
      <xdr:spPr bwMode="auto">
        <a:xfrm>
          <a:off x="6619875" y="7458076"/>
          <a:ext cx="100012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419100</xdr:colOff>
      <xdr:row>15</xdr:row>
      <xdr:rowOff>219075</xdr:rowOff>
    </xdr:from>
    <xdr:to>
      <xdr:col>3</xdr:col>
      <xdr:colOff>514350</xdr:colOff>
      <xdr:row>15</xdr:row>
      <xdr:rowOff>438150</xdr:rowOff>
    </xdr:to>
    <xdr:sp macro="" textlink="">
      <xdr:nvSpPr>
        <xdr:cNvPr id="36114" name="Text Box 2"/>
        <xdr:cNvSpPr txBox="1">
          <a:spLocks noChangeArrowheads="1"/>
        </xdr:cNvSpPr>
      </xdr:nvSpPr>
      <xdr:spPr bwMode="auto">
        <a:xfrm>
          <a:off x="2076450" y="7620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&#48120;&#46976;&#50896;&#44032;&#44228;&#49328;\2003\8&#50900;\CF&#51228;&#51089;(&#47560;&#49324;&#54924;)\&#50976;&#47932;&#49688;&#51109;&#45824;(&#52397;&#51452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4;&#45397;\C\&#44277;&#46041;&#54260;&#45908;\&#49444;&#44228;&#49436;\C\C170%20&#49884;&#51221;&#50672;&#44396;&#50896;\FIRST\&#45236;&#50669;-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My%20Documents\&#48376;&#49440;hh(2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평가데이터"/>
      <sheetName val="단가 (2)"/>
      <sheetName val="요율"/>
      <sheetName val="직재"/>
      <sheetName val="#REF"/>
      <sheetName val="내역서"/>
      <sheetName val="Sheet1"/>
      <sheetName val="1공구 건정토건 철콘"/>
      <sheetName val="직노"/>
      <sheetName val="데이타"/>
      <sheetName val="전기"/>
      <sheetName val="현장경비"/>
      <sheetName val="_REF"/>
      <sheetName val="한강운반비"/>
      <sheetName val="동원인원"/>
      <sheetName val="설직재-1"/>
      <sheetName val="지주목시비량산출서"/>
      <sheetName val="업무"/>
      <sheetName val="건축"/>
      <sheetName val="공비대비"/>
      <sheetName val="Y-WORK"/>
      <sheetName val="danga"/>
      <sheetName val="ilch"/>
      <sheetName val="1.우편집중내역서"/>
      <sheetName val="일위대가(4층원격)"/>
      <sheetName val="일위대가목록"/>
      <sheetName val="N賃率-職"/>
      <sheetName val="설계내역서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J直材4"/>
      <sheetName val="단가비교표"/>
      <sheetName val="동원(3)"/>
      <sheetName val="예정(3)"/>
      <sheetName val="I一般比"/>
      <sheetName val="인건-측정"/>
      <sheetName val="조도계산서 (도서)"/>
      <sheetName val="동력부하(도산)"/>
      <sheetName val="명세서"/>
      <sheetName val="유기공정"/>
      <sheetName val="96물가 CODE"/>
      <sheetName val="TABLE"/>
      <sheetName val="감가상각"/>
      <sheetName val="연부97-1"/>
      <sheetName val="갑지1"/>
      <sheetName val="CP-E2 (품셈표)"/>
      <sheetName val="노임단가"/>
      <sheetName val="Sheet1"/>
      <sheetName val="U-TYPE(1)"/>
      <sheetName val="터널조도"/>
      <sheetName val="설비"/>
      <sheetName val="종배수관"/>
      <sheetName val="일위대가목록"/>
      <sheetName val="전차선로 물량표"/>
      <sheetName val="와동25-3(변경)"/>
      <sheetName val="조도계산(1)"/>
      <sheetName val="품목납기"/>
      <sheetName val="N賃率-職"/>
      <sheetName val="인건비"/>
      <sheetName val="001"/>
      <sheetName val="60명당사(총괄)"/>
      <sheetName val="반중력식옹벽3.5"/>
      <sheetName val="기초대가"/>
      <sheetName val="직노"/>
      <sheetName val="20관리비율"/>
      <sheetName val="97"/>
      <sheetName val="WORK"/>
      <sheetName val="70%"/>
      <sheetName val="Macro1"/>
      <sheetName val="Macro2"/>
      <sheetName val="중기사용료"/>
      <sheetName val="김재복부장님"/>
      <sheetName val="Sheet3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재"/>
      <sheetName val="경산"/>
      <sheetName val="Sheet2"/>
      <sheetName val="C-노임단가"/>
      <sheetName val="1.설계조건"/>
      <sheetName val="K1자재(3차등)"/>
      <sheetName val="전기단가조사서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원형1호맨홀토공수량"/>
      <sheetName val="10월가격"/>
      <sheetName val="주소록"/>
      <sheetName val="노원열병합__건축공사기성내역서"/>
      <sheetName val="plan&amp;section_of_foundation"/>
      <sheetName val="단가조사"/>
      <sheetName val="건축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기계경비산출기준"/>
      <sheetName val="철거산출근거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1공구(을)"/>
      <sheetName val="7.경제성결과"/>
      <sheetName val="FRP내역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  <sheetName val="Site Expenses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관급"/>
      <sheetName val="투찰(하수)"/>
      <sheetName val="해상PCB"/>
      <sheetName val="물량산출근거"/>
      <sheetName val="수안보-MBR1"/>
      <sheetName val="L형 옹벽"/>
      <sheetName val="COVER"/>
      <sheetName val="일보"/>
      <sheetName val="기력고압전동기"/>
      <sheetName val="OH공량old"/>
      <sheetName val="현장지지물물량"/>
      <sheetName val="PIPE"/>
      <sheetName val="FLANGE"/>
      <sheetName val="VALVE"/>
      <sheetName val="Ekog10"/>
      <sheetName val="코드표"/>
      <sheetName val="1을"/>
      <sheetName val="기초단가"/>
      <sheetName val="수량집계"/>
      <sheetName val="수량산출서 (2)"/>
      <sheetName val="맨홀토공"/>
      <sheetName val="오존실배관내역"/>
      <sheetName val="11"/>
      <sheetName val="목표세부명세"/>
      <sheetName val="집계"/>
      <sheetName val="TYPE-A"/>
      <sheetName val="단가대비표 표지"/>
      <sheetName val="전체현황"/>
      <sheetName val="FAB별"/>
      <sheetName val="15100"/>
      <sheetName val="시행예산"/>
      <sheetName val="두앙"/>
      <sheetName val="2000시행"/>
      <sheetName val="재료비"/>
      <sheetName val="보온자재단가표"/>
      <sheetName val="배수통관(좌)"/>
      <sheetName val="I.설계조건"/>
      <sheetName val="재1"/>
      <sheetName val="자재조사표(참고용)"/>
      <sheetName val="품셈집계표"/>
      <sheetName val="일반부표집계표"/>
      <sheetName val="수량산출서 갑지"/>
      <sheetName val="공종별내역서"/>
      <sheetName val="토사(PE)"/>
      <sheetName val="__"/>
      <sheetName val="DIAPHRAGM"/>
      <sheetName val="실행간접비용"/>
      <sheetName val="단위중량"/>
      <sheetName val="공주-교대(A1)"/>
      <sheetName val="연령현황"/>
      <sheetName val="주요측점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안정검토"/>
      <sheetName val="설계예산서(2016년 보안등 신설공사 단가계약-).xls"/>
      <sheetName val="상승노임"/>
      <sheetName val="예시 (수정 및 삭제금지)"/>
      <sheetName val="VENDOR LIST"/>
      <sheetName val="맨홀토공산출"/>
      <sheetName val="변화치수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샘플표지"/>
      <sheetName val="물가연동제"/>
      <sheetName val="1. 설계조건 2.단면가정 3. 하중계산"/>
      <sheetName val="DATA 입력란"/>
      <sheetName val="원계약서"/>
      <sheetName val="SW개발대상목록(기능점수)"/>
      <sheetName val="EPro"/>
      <sheetName val="9호관로"/>
      <sheetName val="견적(갑지)"/>
      <sheetName val="Controls"/>
      <sheetName val="계약내력"/>
      <sheetName val="특별교실"/>
      <sheetName val="안정계산"/>
      <sheetName val="총요약서"/>
      <sheetName val="암거공"/>
      <sheetName val="Macro(전선)"/>
      <sheetName val="총괄내역"/>
      <sheetName val="CATV"/>
      <sheetName val="골재집계"/>
      <sheetName val="공종별 집계"/>
      <sheetName val="호안공"/>
      <sheetName val="설명"/>
      <sheetName val="H-PILE수량집계"/>
      <sheetName val="98지급계획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하부철근수량"/>
      <sheetName val="2000년1차"/>
      <sheetName val="적용기준"/>
      <sheetName val="실행내역 "/>
      <sheetName val="단가_1_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기초안정검토"/>
      <sheetName val="우배수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DS기성최종"/>
      <sheetName val="DS설변내역서"/>
      <sheetName val="E.P.T수량산출서"/>
      <sheetName val="ⴭⴭⴭⴭⴭ"/>
      <sheetName val="단가적용기준"/>
      <sheetName val="몰탈재료산출"/>
      <sheetName val="G.R300경비"/>
      <sheetName val="식재가격"/>
      <sheetName val="식재총괄"/>
      <sheetName val="일위목록"/>
      <sheetName val="대로근거"/>
      <sheetName val="일위대가(건축)"/>
      <sheetName val="6. 직접경비"/>
      <sheetName val="지주토목내역서"/>
      <sheetName val="맨홀수량산출"/>
      <sheetName val="단가일람"/>
      <sheetName val="돈암사업"/>
      <sheetName val="산근1"/>
      <sheetName val="장비"/>
      <sheetName val="노무"/>
      <sheetName val="자재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소운반"/>
      <sheetName val="Baby일위대가"/>
      <sheetName val="기초자료입력"/>
      <sheetName val="예산내역서"/>
      <sheetName val="가격표"/>
      <sheetName val="Customer Databas"/>
      <sheetName val="유림총괄"/>
      <sheetName val="BOQ(전체)"/>
      <sheetName val="위치조서"/>
      <sheetName val="우수"/>
      <sheetName val="사전공사"/>
      <sheetName val="분류작업"/>
      <sheetName val="기본자료"/>
      <sheetName val="2002상반기노임기준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원형맨홀수량"/>
      <sheetName val="기기리스트"/>
      <sheetName val="01"/>
      <sheetName val="연돌일위집계"/>
      <sheetName val="금융비용"/>
      <sheetName val="주안3차A-A"/>
      <sheetName val="일위내역"/>
      <sheetName val="시중노임(공사)"/>
      <sheetName val="식재"/>
      <sheetName val="시설물"/>
      <sheetName val="식재출력용"/>
      <sheetName val="유지관리"/>
      <sheetName val="단위수량산출"/>
      <sheetName val="콘_재료분리(1)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1,2공구원가계산서"/>
      <sheetName val="2공구산출내역"/>
      <sheetName val="1공구산출내역서"/>
      <sheetName val="AHU집계"/>
      <sheetName val="본실행경비"/>
      <sheetName val="지주목시비량산출서"/>
      <sheetName val=" 냉각수펌프"/>
      <sheetName val="직접인건비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깨기수량"/>
      <sheetName val="보험료산출"/>
      <sheetName val="PIPE내역(FCN)"/>
      <sheetName val="1-3.조건,바닥판 "/>
      <sheetName val="설비내역서"/>
      <sheetName val="전기내역서"/>
      <sheetName val="매크로"/>
      <sheetName val="일위대가1"/>
      <sheetName val="원형측구(B-type)"/>
      <sheetName val="대전-교대(A1-A2)"/>
      <sheetName val="8-1"/>
      <sheetName val="물가"/>
      <sheetName val="2001년 건설노임"/>
      <sheetName val="옹벽1"/>
      <sheetName val="BSD (2)"/>
      <sheetName val="Proposal"/>
      <sheetName val="CALCULATION"/>
      <sheetName val="출입자명단"/>
      <sheetName val="뚝토공"/>
      <sheetName val="설계명세서"/>
      <sheetName val="일위목차"/>
      <sheetName val="24.보증금(전신전화가입권)"/>
      <sheetName val="계정code"/>
      <sheetName val="시산표"/>
      <sheetName val="비교1"/>
      <sheetName val="배수공 시멘트 및 골재량 산출"/>
      <sheetName val="8-3기계경비"/>
      <sheetName val="데이터"/>
      <sheetName val=" 내역"/>
      <sheetName val="참조"/>
      <sheetName val="기성내역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원가계산하도"/>
      <sheetName val="기초공"/>
      <sheetName val="물량표"/>
      <sheetName val="평가데이터"/>
      <sheetName val="회사기초자료"/>
      <sheetName val="각종양식"/>
      <sheetName val="기본DATA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단漰_x001d_潼"/>
      <sheetName val="TARGET"/>
      <sheetName val="통합"/>
      <sheetName val="guard(mac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토적표"/>
      <sheetName val="Front"/>
      <sheetName val="월말"/>
      <sheetName val="사용성검토"/>
      <sheetName val="9.1지하2층하부보"/>
      <sheetName val="anchor"/>
      <sheetName val="서울대규장각_가시설흙막이_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추가예산"/>
      <sheetName val="공사손익실적"/>
      <sheetName val="TABLE DB"/>
      <sheetName val="쌍용 data base"/>
      <sheetName val="견적보고(총액)"/>
      <sheetName val="Sheet4"/>
      <sheetName val="C.배수관공"/>
      <sheetName val="비용"/>
      <sheetName val="4.2.1 마루높이 검토"/>
      <sheetName val="타견적(을)"/>
      <sheetName val="마산방향"/>
      <sheetName val="사리부설"/>
      <sheetName val="일위집계(기존)"/>
      <sheetName val="제경비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지급자재조서"/>
      <sheetName val="1.2.1 마루높이결정"/>
      <sheetName val="3.공통공사대비"/>
      <sheetName val="총蚨ϖ"/>
      <sheetName val="총蓨ώ"/>
      <sheetName val="총벝l"/>
      <sheetName val="총벝ê"/>
      <sheetName val="우棌"/>
      <sheetName val="F4-F7"/>
      <sheetName val="현장식당(1)"/>
      <sheetName val="가시설단위수량"/>
      <sheetName val="eq_data"/>
      <sheetName val="현장관리비"/>
      <sheetName val="총_x0000_ϭ"/>
      <sheetName val="우륀"/>
      <sheetName val="식재ط"/>
      <sheetName val="총_x0002__x0000_"/>
      <sheetName val="40총괄"/>
      <sheetName val="40집계"/>
      <sheetName val="군자4교하부-Ö_x0000_"/>
      <sheetName val="부적합유형"/>
      <sheetName val="부적합 유형"/>
      <sheetName val="11.자재단가"/>
      <sheetName val="NEGO"/>
      <sheetName val="본사공가현황"/>
      <sheetName val="직접경비"/>
      <sheetName val="제품별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Y-WORK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단위중량"/>
      <sheetName val="DATA"/>
      <sheetName val="데이타"/>
      <sheetName val="변압기 및 발전기 용량"/>
      <sheetName val="부하LOAD"/>
      <sheetName val="ITEM"/>
      <sheetName val="Cover"/>
      <sheetName val="견적서"/>
      <sheetName val="일반부표"/>
      <sheetName val="공비대비"/>
      <sheetName val="시행예산"/>
      <sheetName val="WORK"/>
      <sheetName val="Sheet4"/>
      <sheetName val="BQ"/>
      <sheetName val="BID"/>
      <sheetName val="Sheet5"/>
      <sheetName val="하수급견적대비"/>
      <sheetName val="영동(D)"/>
      <sheetName val="Dae_Jiju"/>
      <sheetName val="Sikje_ingun"/>
      <sheetName val="TREE_D"/>
      <sheetName val="Site Expenses"/>
      <sheetName val="장비당단가 (1)"/>
      <sheetName val="건축내역"/>
      <sheetName val=" 견적서"/>
      <sheetName val="실행철강하도"/>
      <sheetName val="1.맹암거관련"/>
      <sheetName val="입찰안"/>
      <sheetName val="ilch"/>
      <sheetName val="토공사"/>
      <sheetName val="을"/>
      <sheetName val="c_balju"/>
      <sheetName val="수목표준대가"/>
      <sheetName val="L형옹벽(key)"/>
      <sheetName val="3BL공동구 수량"/>
      <sheetName val="BSD (2)"/>
      <sheetName val="내역"/>
      <sheetName val="동원인원"/>
      <sheetName val="환률"/>
      <sheetName val="차액보증"/>
      <sheetName val="GAEYO"/>
      <sheetName val="설계"/>
      <sheetName val="도급"/>
      <sheetName val="식재인부"/>
      <sheetName val="일위대가"/>
      <sheetName val="적용률"/>
      <sheetName val="산출근거"/>
      <sheetName val="부대내역"/>
      <sheetName val="가시설수량"/>
      <sheetName val="단위수량"/>
      <sheetName val="감가상각"/>
      <sheetName val="공사비 내역 (가)"/>
      <sheetName val="gyun"/>
      <sheetName val="Sheet1"/>
      <sheetName val="8월현금흐름표"/>
      <sheetName val="산업개발안내서"/>
      <sheetName val="MOTOR"/>
      <sheetName val="Proposal"/>
      <sheetName val="토목내역"/>
      <sheetName val="IPL_SCHEDULE"/>
      <sheetName val="20관리비율"/>
      <sheetName val="일위"/>
      <sheetName val="일위대가목록"/>
      <sheetName val="원가계산"/>
      <sheetName val="노임단가"/>
      <sheetName val="투찰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기계내역"/>
      <sheetName val="보합"/>
      <sheetName val="TABLE"/>
      <sheetName val="당초"/>
      <sheetName val="공통부대비"/>
      <sheetName val="OCT.FDN"/>
      <sheetName val="FAB별"/>
      <sheetName val="단면치수"/>
      <sheetName val="단가"/>
      <sheetName val="시설물일위"/>
      <sheetName val="경비2내역"/>
      <sheetName val="공문"/>
      <sheetName val="TC IN"/>
      <sheetName val="식재품셈"/>
      <sheetName val="업무"/>
      <sheetName val="J直材4"/>
      <sheetName val="단가결정"/>
      <sheetName val="01"/>
      <sheetName val="갑지"/>
      <sheetName val="집계표"/>
      <sheetName val="ABUT수량-A1"/>
      <sheetName val="9811"/>
      <sheetName val="1을"/>
      <sheetName val="INST_DCI"/>
      <sheetName val="2F 회의실견적(5_14 일대)"/>
      <sheetName val="말뚝지지력산정"/>
      <sheetName val="물량산출근거"/>
      <sheetName val="실행(ALT1)"/>
      <sheetName val="오산갈곳"/>
      <sheetName val="말뚝물량"/>
      <sheetName val="품셈TABLE"/>
      <sheetName val="날개벽(좌,우=45도,75도)"/>
      <sheetName val="PUMP"/>
      <sheetName val="CAL"/>
      <sheetName val="SE-611"/>
      <sheetName val="GRDBS"/>
      <sheetName val="일반맨홀수량집계"/>
      <sheetName val="소업1교"/>
      <sheetName val="BLOCK(1)"/>
      <sheetName val="산출내역서집계표"/>
      <sheetName val="맨홀수량집계"/>
      <sheetName val="토목"/>
      <sheetName val="직노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관접합및부설"/>
      <sheetName val="수량산출"/>
      <sheetName val="자재단가비교표"/>
      <sheetName val="GTG TR PIT"/>
      <sheetName val="결선list"/>
      <sheetName val="빙장비사양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공사개요"/>
      <sheetName val="명세서"/>
      <sheetName val="원가"/>
      <sheetName val="밸브설치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DATE"/>
      <sheetName val="PRO_DCI"/>
      <sheetName val="HVAC_DCI"/>
      <sheetName val="PIPE_DCI"/>
      <sheetName val="XL4Poppy"/>
      <sheetName val="PhaDoMong"/>
      <sheetName val="과천MAIN"/>
      <sheetName val="DATA(BAC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견"/>
      <sheetName val="일위대가목차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변화치수"/>
      <sheetName val="전체실적"/>
      <sheetName val="남대문빌딩"/>
      <sheetName val="IMP(MAIN)"/>
      <sheetName val="IMP (REACTOR)"/>
      <sheetName val="Wind Load(3.1) (2)"/>
      <sheetName val="Wind Load(3.2)"/>
      <sheetName val="Wind Load(3.4)"/>
      <sheetName val="검수고1-1층"/>
      <sheetName val="예산명세서"/>
      <sheetName val="설계명세서"/>
      <sheetName val="자료입력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Galaxy 소비자가격표"/>
      <sheetName val="I一般比"/>
      <sheetName val="N賃率-職"/>
      <sheetName val="진천"/>
      <sheetName val="직재"/>
      <sheetName val="내역1"/>
      <sheetName val="표지판현황"/>
      <sheetName val="단위별 일위대가표"/>
      <sheetName val="정산노무"/>
      <sheetName val="정산재료"/>
      <sheetName val="전신환매도율"/>
      <sheetName val="6월실적"/>
      <sheetName val="손익분석"/>
      <sheetName val="1-1"/>
      <sheetName val="단면가정"/>
      <sheetName val="도급양식"/>
      <sheetName val="기초일위"/>
      <sheetName val="시설일위"/>
      <sheetName val="조명일위"/>
      <sheetName val="2000년1차"/>
      <sheetName val="전선 및 전선관"/>
      <sheetName val="적격점수&lt;300억미만&gt;"/>
      <sheetName val="검사현황"/>
      <sheetName val="full (2)"/>
      <sheetName val="소일위대가코드표"/>
      <sheetName val="type-F"/>
      <sheetName val="AS포장복구 "/>
      <sheetName val="설계조건"/>
      <sheetName val="안정계산"/>
      <sheetName val="단면검토"/>
      <sheetName val="FRT_O"/>
      <sheetName val="FAB_I"/>
      <sheetName val="도장비"/>
      <sheetName val="잡철물"/>
      <sheetName val="개요"/>
      <sheetName val="공사비예산서(토목분)"/>
      <sheetName val="설변물량"/>
      <sheetName val="골재집계"/>
      <sheetName val="부대대비"/>
      <sheetName val="냉연집계"/>
      <sheetName val="신우"/>
      <sheetName val="CODE"/>
      <sheetName val="시멘트"/>
      <sheetName val="#REF"/>
      <sheetName val="별표 "/>
      <sheetName val="7단가"/>
      <sheetName val="단면(RW1)"/>
      <sheetName val="기계"/>
      <sheetName val="설산1.나"/>
      <sheetName val="본사S"/>
      <sheetName val="Equipment"/>
      <sheetName val="Piping"/>
      <sheetName val="TYPE-A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Baby일위대가"/>
      <sheetName val="인제내역"/>
      <sheetName val="Languages"/>
      <sheetName val="첨부파일"/>
      <sheetName val="EUPDAT2"/>
      <sheetName val="횡배위치"/>
      <sheetName val="월선수금"/>
      <sheetName val="연습"/>
      <sheetName val="건축내역서"/>
      <sheetName val="검색"/>
      <sheetName val="Hargamat"/>
      <sheetName val="RAHMEN"/>
      <sheetName val="적용기준"/>
      <sheetName val="Front"/>
      <sheetName val="SCH"/>
      <sheetName val="CTEMCOST"/>
      <sheetName val="design data"/>
      <sheetName val="member design"/>
      <sheetName val="차선도색현황"/>
      <sheetName val="가동비율"/>
      <sheetName val="노원열병합  건축공사기성내역서"/>
      <sheetName val="금액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RING WALL"/>
      <sheetName val="자재단가"/>
      <sheetName val="요율"/>
      <sheetName val="노임"/>
      <sheetName val="자재대"/>
      <sheetName val="비교표"/>
      <sheetName val="골조시행"/>
      <sheetName val="Sheet1 (2)"/>
      <sheetName val="식재"/>
      <sheetName val="시설물"/>
      <sheetName val="식재출력용"/>
      <sheetName val="유지관리"/>
      <sheetName val="CCC"/>
      <sheetName val="A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매원개착터널총괄"/>
      <sheetName val="제원.설계조건"/>
      <sheetName val="경비"/>
      <sheetName val="간접비(1)"/>
      <sheetName val="일위목록"/>
      <sheetName val="내역5"/>
      <sheetName val="T1"/>
      <sheetName val="뚝토공"/>
      <sheetName val="기성집계"/>
      <sheetName val="일위집계표"/>
      <sheetName val="Data Vol"/>
      <sheetName val="C &amp; G RHS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차수"/>
      <sheetName val="1.취수장"/>
      <sheetName val="Macro1"/>
      <sheetName val="Macro2"/>
      <sheetName val="덕전리"/>
      <sheetName val="도급내역서"/>
      <sheetName val="Y_WORK"/>
      <sheetName val="자료(통합)"/>
      <sheetName val="대상공사(조달청)"/>
      <sheetName val="기초공"/>
      <sheetName val="기둥(원형)"/>
      <sheetName val="공통가설공사"/>
      <sheetName val="토공계산서(부체도로)"/>
      <sheetName val="토&amp;흙"/>
      <sheetName val="배수통관(좌)"/>
      <sheetName val="일위대가목록(1)"/>
      <sheetName val="단가대비표(1)"/>
      <sheetName val="I-O(번호별)"/>
      <sheetName val="NSMA-status"/>
      <sheetName val="현황"/>
      <sheetName val="웅진교-S2"/>
      <sheetName val="H-PILE수량집계"/>
      <sheetName val="Util&amp; Real"/>
      <sheetName val="HORI. VESSEL"/>
      <sheetName val="BQ-Offsite"/>
      <sheetName val="대창(함평)"/>
      <sheetName val="대창(장성)"/>
      <sheetName val="대창(함평)-창열"/>
      <sheetName val="참조자료"/>
      <sheetName val="현장관리비내역서"/>
      <sheetName val="Schedule E - P磇⊅밀⊅︀ꃕԯ_x0000_缀_x0000__x0000_"/>
      <sheetName val="산출금액내역"/>
      <sheetName val="조명투자및환수계획"/>
      <sheetName val="제조중간결과"/>
      <sheetName val="간접"/>
      <sheetName val="건축원가계산서"/>
      <sheetName val="6호기"/>
      <sheetName val="부하(성남)"/>
      <sheetName val="화성태안9공구내역(실행)"/>
      <sheetName val="SOHAR(2nd)"/>
      <sheetName val="WORK-VOL"/>
      <sheetName val="as boq list up"/>
      <sheetName val="목록"/>
      <sheetName val="Schedule E - Pag_x0000__x0000_ﳨ_x0000__x0000__x0000_即酴諬4"/>
      <sheetName val="DB"/>
      <sheetName val="인건비"/>
      <sheetName val="기초코드"/>
      <sheetName val="배수공"/>
      <sheetName val="암거"/>
      <sheetName val="포장공"/>
      <sheetName val="계수시트"/>
      <sheetName val="원가계산서"/>
      <sheetName val="FACTOR94"/>
      <sheetName val="NOMUBI"/>
      <sheetName val="sw1"/>
      <sheetName val="가시설단위수량"/>
      <sheetName val="1.우편집중내역서"/>
      <sheetName val="내역서_x0000__x0000__x0000__x0000__x0000__x0000__x0000__x0000__x0000_ _x0000_띤ͤ_x0000__x0004__x0000__x0000__x0000__x0000__x0000__x0000_눼ͤ_x0000__x0000__x0000__x0000__x0000_"/>
      <sheetName val="guard(mac)"/>
      <sheetName val="물량"/>
      <sheetName val="이토변실(A3-LINE)"/>
      <sheetName val="Lookup tables"/>
      <sheetName val="견적"/>
      <sheetName val="실행견적"/>
      <sheetName val="직접인건비"/>
      <sheetName val="경비_원본"/>
      <sheetName val="OH공량old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예산서"/>
      <sheetName val="4안전율"/>
      <sheetName val="자재"/>
      <sheetName val="장비당단가_(1)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타공종이기"/>
      <sheetName val="2.내역서"/>
      <sheetName val="실행예산"/>
      <sheetName val="DIAPHRAGM"/>
      <sheetName val="견적접수"/>
      <sheetName val="견적내역서"/>
      <sheetName val="품의서"/>
      <sheetName val="plan&amp;section of foundation"/>
      <sheetName val="working load at the btm ft."/>
      <sheetName val="stability check"/>
      <sheetName val="design load"/>
      <sheetName val="IMP_MAIN_"/>
      <sheetName val="IMP _REACTOR_"/>
      <sheetName val="단위세대"/>
      <sheetName val="K1자재(3차등)"/>
      <sheetName val="Schedule C - Page 1 of _x0000_"/>
      <sheetName val="APT내역"/>
      <sheetName val="현황산출서"/>
      <sheetName val="내역단가"/>
      <sheetName val="일위단가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일반공사"/>
      <sheetName val="공사수행방안"/>
      <sheetName val="단가비교"/>
      <sheetName val="001"/>
      <sheetName val="바.한일양산"/>
      <sheetName val="단"/>
      <sheetName val="플랜트 설치"/>
      <sheetName val="Sheet3 (2)"/>
      <sheetName val="골조단가"/>
      <sheetName val="Sheet3"/>
      <sheetName val="골조(가)"/>
      <sheetName val="내역서1"/>
      <sheetName val="시추주상도"/>
      <sheetName val="미드수량"/>
      <sheetName val="일위_파일"/>
      <sheetName val="공사비집계"/>
      <sheetName val="1차 내역서"/>
      <sheetName val="H-01월"/>
      <sheetName val="일위대가(1)"/>
      <sheetName val="노임,재료비"/>
      <sheetName val="전기"/>
      <sheetName val="Sheet13"/>
      <sheetName val="Sheet14"/>
      <sheetName val="협조전"/>
      <sheetName val="101동"/>
      <sheetName val="방송노임"/>
      <sheetName val="CT "/>
      <sheetName val="단중표"/>
      <sheetName val="요약지"/>
      <sheetName val="금융비용"/>
      <sheetName val="우각부보강"/>
      <sheetName val="특별교실"/>
      <sheetName val="설계명세서(선로)"/>
      <sheetName val="Bdown_ISBL"/>
      <sheetName val="Graph (LGEN)"/>
      <sheetName val="out_prog"/>
      <sheetName val="선적schedule (2)"/>
      <sheetName val="VL"/>
      <sheetName val="March"/>
      <sheetName val="cable"/>
      <sheetName val="2.설계제원"/>
      <sheetName val="0502-2087-Erection"/>
      <sheetName val="Form MF - 2"/>
      <sheetName val="화강석_보조기"/>
      <sheetName val="하도급대비"/>
      <sheetName val="Schedule E - Pageက_x0000_諱ԃ恭䀯E_x0000_"/>
      <sheetName val="Schedule E - Page倯ñ_x0000__x0000__x0000__x0000_가뮙"/>
      <sheetName val="Schedule E - Page〯â_x0000__x0000__x0000__x0000_였뒋㰜"/>
      <sheetName val="경산"/>
      <sheetName val="내역을"/>
      <sheetName val="JUCK"/>
      <sheetName val="MFAB"/>
      <sheetName val="MFRT"/>
      <sheetName val="MPKG"/>
      <sheetName val="MPRD"/>
      <sheetName val="실행내역 "/>
      <sheetName val="중기조종사 단위단가"/>
      <sheetName val="실행내역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PROJECT BRIEF(EX.NEW)"/>
      <sheetName val="토공(우물통,기타) "/>
      <sheetName val="조명시설"/>
      <sheetName val="문학간접"/>
      <sheetName val="일위대가(건축)"/>
      <sheetName val="패널"/>
      <sheetName val="건축2"/>
      <sheetName val="UOP 508 PG 2-9"/>
      <sheetName val="purpose&amp;input"/>
      <sheetName val="water prop.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물가자료"/>
      <sheetName val="15100"/>
      <sheetName val="개시대사 (2)"/>
      <sheetName val="VA_code"/>
      <sheetName val="품셈"/>
      <sheetName val="3희질산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archi(본사)"/>
      <sheetName val="EQUIP-H"/>
      <sheetName val="표지"/>
      <sheetName val="2.ㄱ)교량"/>
      <sheetName val="토공 토적표"/>
      <sheetName val="2002상반기노임기준"/>
      <sheetName val="계화배수"/>
      <sheetName val="BOX전기내역"/>
      <sheetName val="단가표 "/>
      <sheetName val="6. FLOOR"/>
      <sheetName val="3련 BOX"/>
      <sheetName val="약품공급2"/>
      <sheetName val="화강석_보조기_x0005__x0000_"/>
      <sheetName val="sheets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계산근거"/>
      <sheetName val="KMT물량"/>
      <sheetName val="Schedule E - Page 3 of︀ԯ"/>
      <sheetName val="S0"/>
      <sheetName val="옹벽기초자료"/>
      <sheetName val="기본DATA"/>
      <sheetName val="Schedule E - Pa何Ⰰ佖✀訒ԯ_x0000_缀_x0000_"/>
      <sheetName val="99노임기준"/>
      <sheetName val="형상"/>
      <sheetName val="IMPEADENCE MAP 취수장"/>
      <sheetName val="Schedule C - P塠ɪđ乔T⭸ᡨ⣸ᡨ"/>
      <sheetName val="부산4"/>
      <sheetName val="산출기준(파견전산실)"/>
      <sheetName val="회사99"/>
      <sheetName val="공사비명세서"/>
      <sheetName val="Schedule E - P磇⊅밀⊅︀ꃕԯ"/>
      <sheetName val="공사현황"/>
      <sheetName val="방식총괄"/>
      <sheetName val="전력"/>
      <sheetName val="전체현황"/>
      <sheetName val="인건-측정"/>
      <sheetName val="Schedule E - P滂"/>
      <sheetName val="Schedule B - Page 3 of Ԁ"/>
      <sheetName val="IN"/>
      <sheetName val="제조원가계산서 (2)"/>
      <sheetName val="제품(수출)매출"/>
      <sheetName val="상품보조수불"/>
      <sheetName val="제품입고(생산)"/>
      <sheetName val="Schedule E - Page 11 of浐ௗ펈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부하계산서"/>
      <sheetName val="#REF"/>
      <sheetName val="신우"/>
      <sheetName val="PROCESS"/>
      <sheetName val="1766-1"/>
      <sheetName val="공통(20-91)"/>
      <sheetName val="터널조도"/>
      <sheetName val="설비"/>
      <sheetName val="조도계산서 (도서)"/>
      <sheetName val="NOMUBI"/>
      <sheetName val="예정(3)"/>
      <sheetName val="동원(3)"/>
      <sheetName val="실행비교"/>
      <sheetName val="수량산출"/>
      <sheetName val="일보"/>
      <sheetName val="인건-측정"/>
      <sheetName val="BQ(실행)"/>
      <sheetName val="Sheet1"/>
      <sheetName val="원가계산서"/>
      <sheetName val="CT "/>
      <sheetName val="기본일위"/>
      <sheetName val="sw1"/>
      <sheetName val="연결임시"/>
      <sheetName val="OPT7"/>
      <sheetName val="내역서"/>
      <sheetName val="전신환매도율"/>
      <sheetName val="수안보-MBR1"/>
      <sheetName val="6PILE  (돌출)"/>
      <sheetName val="노무비"/>
      <sheetName val="ABUT수량-A1"/>
      <sheetName val="실행철강하도"/>
      <sheetName val="LOPCALC"/>
      <sheetName val="입찰안"/>
      <sheetName val="전체내역 (2)"/>
      <sheetName val="정부노임단가"/>
      <sheetName val="BID"/>
      <sheetName val="일위_(2)"/>
      <sheetName val="갑지_(2)"/>
      <sheetName val="조도계산서_(도서)"/>
      <sheetName val="전체내역_(2)"/>
      <sheetName val="적용기준"/>
      <sheetName val="DATE"/>
      <sheetName val="부하(성남)"/>
      <sheetName val="-명량대첩 승전광장 조성 통신공사 2차분-12-07-03"/>
      <sheetName val="CALCULATION"/>
      <sheetName val="2F 회의실견적(5_14 일대)"/>
      <sheetName val="MOTOR3"/>
      <sheetName val="내역"/>
      <sheetName val="공사개요"/>
      <sheetName val="종배수관"/>
      <sheetName val="8-3기계경비"/>
      <sheetName val="Sheet7"/>
      <sheetName val="copy"/>
      <sheetName val="서식"/>
      <sheetName val="산#3-2-2"/>
      <sheetName val="가열로SW"/>
      <sheetName val="MOTOR"/>
      <sheetName val="인건비"/>
      <sheetName val="제안서"/>
      <sheetName val="NA"/>
      <sheetName val="FB25JN"/>
      <sheetName val="회로내역(승인)"/>
      <sheetName val="CABLE SIZE-3"/>
      <sheetName val="지주설치제원"/>
      <sheetName val="수질정화시설"/>
      <sheetName val="JUCK"/>
      <sheetName val="산근"/>
      <sheetName val="Macro(차단기)"/>
      <sheetName val="SELTDATA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N賃率-職"/>
      <sheetName val="일위"/>
      <sheetName val="매립"/>
      <sheetName val="단가비교표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J直材4"/>
      <sheetName val="예가표"/>
      <sheetName val="품목납기"/>
      <sheetName val="Sheet2"/>
      <sheetName val="신우"/>
      <sheetName val="일위대가목차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10월가격"/>
      <sheetName val="기타유틸리티설비"/>
      <sheetName val="명세서"/>
      <sheetName val="일위대가목록"/>
      <sheetName val="한전고리-을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산근"/>
      <sheetName val="기판현황  "/>
      <sheetName val="OH공량old"/>
      <sheetName val="단면치수"/>
      <sheetName val="PROCESS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WIND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소상 &quot;1&quot;"/>
      <sheetName val="MFAB"/>
      <sheetName val="MFRT"/>
      <sheetName val="MPKG"/>
      <sheetName val="MPRD"/>
      <sheetName val="001"/>
      <sheetName val="danga"/>
      <sheetName val="ilch"/>
      <sheetName val="날개벽수량표"/>
      <sheetName val=" HIT-&gt;HMC 견적(3900)"/>
      <sheetName val="견적3"/>
      <sheetName val="PROJECT BRIEF(EX.NEW)"/>
      <sheetName val="공사개요"/>
      <sheetName val="참고"/>
      <sheetName val="List"/>
      <sheetName val="갑지(추정)"/>
      <sheetName val="xxxxxx"/>
      <sheetName val="맨홀"/>
      <sheetName val="YES-T"/>
      <sheetName val="cost"/>
      <sheetName val="A-4"/>
      <sheetName val="구조물철거타공정이월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견적내용입력"/>
      <sheetName val="분석"/>
      <sheetName val="시나리오2"/>
      <sheetName val="1기 비용"/>
      <sheetName val="시나리오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L형측구단위수량"/>
      <sheetName val="L형측구연장조서"/>
      <sheetName val="도로경계블럭단위수량"/>
      <sheetName val="도로경계블럭단위토공"/>
      <sheetName val="XL4Poppy"/>
      <sheetName val="Tool"/>
      <sheetName val="1을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재집"/>
      <sheetName val="직재"/>
      <sheetName val="소요"/>
      <sheetName val="단가"/>
      <sheetName val="간재"/>
      <sheetName val="노집"/>
      <sheetName val="직노"/>
      <sheetName val="노무공수"/>
      <sheetName val="임율"/>
      <sheetName val="경비"/>
      <sheetName val="경배"/>
      <sheetName val="경조"/>
      <sheetName val="소모품비"/>
      <sheetName val="일반"/>
      <sheetName val="일반율"/>
      <sheetName val="이윤"/>
      <sheetName val="이윤율"/>
      <sheetName val="손익"/>
      <sheetName val="제조"/>
      <sheetName val="기업"/>
      <sheetName val="간노"/>
      <sheetName val="임금"/>
    </sheetNames>
    <sheetDataSet>
      <sheetData sheetId="0">
        <row r="2">
          <cell r="A2" t="str">
            <v>Ⅳ-1. 製造原價計算書</v>
          </cell>
        </row>
        <row r="4">
          <cell r="A4" t="str">
            <v>品名 : 유물수장대 A형</v>
          </cell>
        </row>
        <row r="5">
          <cell r="C5" t="str">
            <v xml:space="preserve">          區     分</v>
          </cell>
          <cell r="E5" t="str">
            <v>金    額</v>
          </cell>
        </row>
        <row r="6">
          <cell r="A6" t="str">
            <v xml:space="preserve"> 費    目</v>
          </cell>
        </row>
        <row r="7">
          <cell r="A7" t="str">
            <v>材</v>
          </cell>
          <cell r="C7" t="str">
            <v>直接材料費</v>
          </cell>
          <cell r="E7">
            <v>399189</v>
          </cell>
        </row>
        <row r="8">
          <cell r="A8" t="str">
            <v>料</v>
          </cell>
          <cell r="C8" t="str">
            <v>間接材料費</v>
          </cell>
          <cell r="E8">
            <v>7025</v>
          </cell>
        </row>
        <row r="9">
          <cell r="A9" t="str">
            <v>費</v>
          </cell>
          <cell r="C9" t="str">
            <v>小          計</v>
          </cell>
          <cell r="E9">
            <v>406214</v>
          </cell>
        </row>
        <row r="10">
          <cell r="A10" t="str">
            <v>勞</v>
          </cell>
          <cell r="C10" t="str">
            <v>直接勞務費</v>
          </cell>
          <cell r="E10">
            <v>950354</v>
          </cell>
        </row>
        <row r="11">
          <cell r="A11" t="str">
            <v>務</v>
          </cell>
          <cell r="C11" t="str">
            <v>間接勞務費</v>
          </cell>
          <cell r="E11">
            <v>0</v>
          </cell>
        </row>
        <row r="12">
          <cell r="A12" t="str">
            <v>費</v>
          </cell>
          <cell r="C12" t="str">
            <v>小          計</v>
          </cell>
          <cell r="E12">
            <v>950354</v>
          </cell>
        </row>
        <row r="13">
          <cell r="C13" t="str">
            <v>福利厚生費</v>
          </cell>
          <cell r="E13">
            <v>42765</v>
          </cell>
        </row>
        <row r="14">
          <cell r="A14" t="str">
            <v>經</v>
          </cell>
          <cell r="C14" t="str">
            <v>支給賃借料</v>
          </cell>
          <cell r="E14">
            <v>71371</v>
          </cell>
        </row>
        <row r="15">
          <cell r="C15" t="str">
            <v>減價償却費</v>
          </cell>
          <cell r="E15">
            <v>37348</v>
          </cell>
        </row>
        <row r="16">
          <cell r="C16" t="str">
            <v>稅金과公課</v>
          </cell>
          <cell r="E16">
            <v>33357</v>
          </cell>
        </row>
        <row r="17">
          <cell r="C17" t="str">
            <v>旅費.交通.通信費</v>
          </cell>
          <cell r="E17">
            <v>50273</v>
          </cell>
        </row>
        <row r="18">
          <cell r="A18" t="str">
            <v>費</v>
          </cell>
          <cell r="C18" t="str">
            <v>水道光熱費</v>
          </cell>
          <cell r="E18">
            <v>1235</v>
          </cell>
        </row>
        <row r="19">
          <cell r="C19" t="str">
            <v>小          計</v>
          </cell>
          <cell r="E19">
            <v>236349</v>
          </cell>
        </row>
        <row r="20">
          <cell r="A20" t="str">
            <v>純   製   造   原   價</v>
          </cell>
          <cell r="E20">
            <v>1592917</v>
          </cell>
        </row>
        <row r="21">
          <cell r="A21" t="str">
            <v>一 般 管 理 費 (8.15%)</v>
          </cell>
          <cell r="E21">
            <v>129822</v>
          </cell>
        </row>
        <row r="22">
          <cell r="A22" t="str">
            <v>利             潤(25%)</v>
          </cell>
          <cell r="E22">
            <v>329131</v>
          </cell>
        </row>
        <row r="23">
          <cell r="A23" t="str">
            <v>總        原        價</v>
          </cell>
          <cell r="E23">
            <v>2051870</v>
          </cell>
        </row>
        <row r="24">
          <cell r="A24" t="str">
            <v>附 加   價 値 稅 (10%)</v>
          </cell>
          <cell r="E24">
            <v>205187</v>
          </cell>
        </row>
        <row r="25">
          <cell r="A25" t="str">
            <v>合                  計</v>
          </cell>
          <cell r="E25">
            <v>2257057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직재"/>
      <sheetName val="재집"/>
      <sheetName val="AS포장복구 "/>
      <sheetName val="집계표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공문"/>
      <sheetName val="2호맨홀공제수량"/>
      <sheetName val="총괄내역서"/>
      <sheetName val="DATE"/>
      <sheetName val="Total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참조"/>
      <sheetName val="케이블류 OLD"/>
      <sheetName val="가설공사"/>
      <sheetName val="단가결정"/>
      <sheetName val="내역아"/>
      <sheetName val="울타리"/>
      <sheetName val="입찰안"/>
      <sheetName val="내역"/>
      <sheetName val="연습"/>
      <sheetName val="시행후면적"/>
      <sheetName val="수지예산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  <sheetName val="rate"/>
      <sheetName val="철거현황"/>
      <sheetName val="PIPE"/>
      <sheetName val="예방정비실적"/>
      <sheetName val="납부내역"/>
      <sheetName val="12월자재"/>
      <sheetName val="code"/>
      <sheetName val="데리네이타현황"/>
      <sheetName val="할"/>
      <sheetName val="원가(토목)"/>
      <sheetName val="하도대비(토목)"/>
      <sheetName val="내역서 (2)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충주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일위목록"/>
      <sheetName val="기초대가"/>
      <sheetName val="식재공사"/>
      <sheetName val="골재비"/>
      <sheetName val="기계경비"/>
      <sheetName val="내역서2안"/>
      <sheetName val="내역서1-2"/>
      <sheetName val="1.변압기용량"/>
      <sheetName val="일위대가목록"/>
      <sheetName val="조건표 (2)"/>
      <sheetName val="원형1호맨홀토공수량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000000"/>
      <sheetName val="results"/>
      <sheetName val="내역총괄"/>
      <sheetName val="직접인건비"/>
      <sheetName val="직접경비"/>
      <sheetName val="인력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일위대가표"/>
      <sheetName val="공종별예산조서"/>
      <sheetName val="관급"/>
      <sheetName val="인공산출"/>
      <sheetName val="BID"/>
      <sheetName val="씨푸드 사업부"/>
      <sheetName val="비탈면보호공수량산출"/>
      <sheetName val="자재단가"/>
      <sheetName val="일위집계(기존)"/>
      <sheetName val="시중노임(공사)"/>
      <sheetName val="별표집계"/>
      <sheetName val="1.우편집중내역서"/>
      <sheetName val="9811"/>
      <sheetName val="건축내역서"/>
      <sheetName val="설비내역서"/>
      <sheetName val="전기내역서"/>
      <sheetName val="날개벽수량표"/>
      <sheetName val="96노임기준"/>
      <sheetName val="공종별집계"/>
      <sheetName val="건축,토목집계"/>
      <sheetName val="전체"/>
      <sheetName val="실행대비"/>
      <sheetName val="기둥(원형)"/>
      <sheetName val="부하계산서"/>
      <sheetName val="wall"/>
      <sheetName val="Front"/>
      <sheetName val="수목데이타 "/>
      <sheetName val="과천MAIN"/>
      <sheetName val="MOTOR"/>
      <sheetName val="POOM_MOTO"/>
      <sheetName val="POOM_MOTO2"/>
      <sheetName val="우수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Sheet5"/>
      <sheetName val="정산내역"/>
      <sheetName val="Macro(차단기)"/>
      <sheetName val="일위대가 "/>
      <sheetName val="표준물량 산출서"/>
      <sheetName val="시화점실행"/>
      <sheetName val="금융비용"/>
      <sheetName val="REACTION(USE평시)"/>
      <sheetName val="노원열병합  건축공사기성내역서"/>
      <sheetName val="입출재고현황 (2)"/>
      <sheetName val="제출내역 (2)"/>
      <sheetName val="토목_집계"/>
      <sheetName val="PROJECT_BRIEF"/>
      <sheetName val="실행내역서_"/>
      <sheetName val="노원열병합__건축공사기성내역서"/>
      <sheetName val="입출재고현황_(2)"/>
      <sheetName val="위치조서"/>
      <sheetName val="갑지(추정)"/>
      <sheetName val="RESOURCE"/>
      <sheetName val="PROJECT BRIEF(EX.NEW)"/>
      <sheetName val="본체"/>
      <sheetName val="Cable임피던스"/>
      <sheetName val="내역1"/>
      <sheetName val="을-ATYPE"/>
      <sheetName val="Sheet6"/>
      <sheetName val="인사자료총집계"/>
      <sheetName val="견적서"/>
      <sheetName val="견"/>
      <sheetName val="견서"/>
      <sheetName val="서"/>
      <sheetName val="내서"/>
      <sheetName val="경비"/>
      <sheetName val="일위_파일"/>
      <sheetName val="설계내역서"/>
      <sheetName val="예가"/>
      <sheetName val="정산서"/>
      <sheetName val="배관"/>
      <sheetName val="국내조달(통합-1)"/>
      <sheetName val="교통대책내역"/>
      <sheetName val="공통가설"/>
      <sheetName val="철거산출근거"/>
      <sheetName val="플랜트 설치"/>
      <sheetName val="대전-교대(A1-A2)"/>
      <sheetName val="시중노임"/>
      <sheetName val="개산공사비"/>
      <sheetName val="도급실행(본관-주차장)"/>
      <sheetName val="판매시설"/>
      <sheetName val="수리결과"/>
      <sheetName val="차액보증"/>
      <sheetName val="유림골조"/>
      <sheetName val="램머"/>
      <sheetName val="기계경비(시간당)"/>
      <sheetName val="노무비단가"/>
      <sheetName val="4.2유효폭의 계산"/>
      <sheetName val="관리,공감"/>
      <sheetName val="총괄"/>
      <sheetName val="토목주소"/>
      <sheetName val="프랜트면허"/>
      <sheetName val="S0"/>
      <sheetName val="간접"/>
      <sheetName val="일위대가표지"/>
      <sheetName val="건축2"/>
      <sheetName val="노무산출서"/>
      <sheetName val="?k?y???£?±?¿?"/>
      <sheetName val="?_x0006_Ā嗰"/>
      <sheetName val="맨홀수량산출????_x0010_[내역서.xls]건축-물"/>
      <sheetName val="?_x0004_"/>
      <sheetName val="현장관리비 산출내역"/>
      <sheetName val="A-4"/>
      <sheetName val="기구조직"/>
      <sheetName val="2.대외공문"/>
      <sheetName val="6PILE  (돌출)"/>
      <sheetName val="08공임"/>
      <sheetName val="일위2"/>
      <sheetName val="일위대가목차"/>
      <sheetName val="삭제금지단가"/>
      <sheetName val="건축집계"/>
      <sheetName val="명세서"/>
      <sheetName val="1.1서버도입"/>
      <sheetName val="hortAbbrevDayName1_x0000_ShortAbbrevD"/>
      <sheetName val="hortAbbrevDayName1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집계"/>
      <sheetName val="패널"/>
      <sheetName val="일위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구체"/>
      <sheetName val="좌측날개벽"/>
      <sheetName val="우측날개벽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이월가격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인제내역"/>
      <sheetName val="교통대책내역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  <sheetName val="관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출금실적"/>
      <sheetName val="분1"/>
      <sheetName val="공사개요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예산내역서(총괄)"/>
      <sheetName val="예산내역서"/>
      <sheetName val="공제대산출"/>
      <sheetName val="운반공사,공구손료"/>
      <sheetName val="1.설계조건"/>
      <sheetName val="Front"/>
      <sheetName val="wall"/>
      <sheetName val="우수공"/>
      <sheetName val="현장유지관리비"/>
      <sheetName val="데리네이타현황"/>
      <sheetName val="거래처등록"/>
      <sheetName val="참고자료"/>
      <sheetName val="내역(포장)"/>
      <sheetName val="간접재료비산출표-27-30"/>
      <sheetName val="신청서"/>
      <sheetName val="건축집계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/>
          </cell>
          <cell r="H5" t="str">
            <v xml:space="preserve"> </v>
          </cell>
        </row>
        <row r="6">
          <cell r="A6">
            <v>6</v>
          </cell>
          <cell r="B6" t="str">
            <v/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/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/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/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/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/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/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/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/>
          </cell>
          <cell r="C124" t="str">
            <v/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/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/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/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/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/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/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/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/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/>
          </cell>
          <cell r="C262" t="str">
            <v/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>
        <row r="3">
          <cell r="A3" t="str">
            <v>순번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내역-1"/>
      <sheetName val="공량산출서"/>
      <sheetName val="경산"/>
    </sheetNames>
    <definedNames>
      <definedName name="han_code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HH (2)"/>
      <sheetName val="본선hh(2)"/>
      <sheetName val="직재"/>
    </sheetNames>
    <definedNames>
      <definedName name="매크로11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개요"/>
      <sheetName val="신우"/>
      <sheetName val="청천내"/>
      <sheetName val="N賃率-職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J直材4"/>
      <sheetName val="I一般比"/>
      <sheetName val="문학간접"/>
      <sheetName val="UNIT"/>
      <sheetName val="유림총괄"/>
      <sheetName val="일위"/>
      <sheetName val="XL4Poppy"/>
      <sheetName val="#REF"/>
      <sheetName val="본사인상전"/>
      <sheetName val="TNC(1안)"/>
      <sheetName val="노임단가"/>
      <sheetName val="터파기및재료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단가대비표(SYS)"/>
      <sheetName val="제조노임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수자재단위당"/>
      <sheetName val="기본일위"/>
      <sheetName val="danga"/>
      <sheetName val="단"/>
      <sheetName val="5.단가대비표"/>
      <sheetName val="이름정의"/>
      <sheetName val="초기화면"/>
      <sheetName val="CAUDIT"/>
      <sheetName val="자료입력"/>
      <sheetName val="실행철강하도"/>
      <sheetName val="실행내역서 "/>
      <sheetName val="연부97-1"/>
      <sheetName val="변경갑지"/>
      <sheetName val="증감(갑지)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  <sheetName val="배관배선 단가조사"/>
      <sheetName val="일위대가집계"/>
      <sheetName val="호별계약현황"/>
      <sheetName val="BID"/>
      <sheetName val="지구단위계획"/>
      <sheetName val="FM3(2~6공)"/>
      <sheetName val="잔토처리"/>
      <sheetName val="복구단가"/>
      <sheetName val="COPING"/>
      <sheetName val="사다리"/>
      <sheetName val="코드표"/>
      <sheetName val="대창(장성)"/>
      <sheetName val="연차(일위)"/>
      <sheetName val="cp-e1"/>
      <sheetName val="시화점실행"/>
      <sheetName val="O＆P"/>
      <sheetName val="부하계산서"/>
      <sheetName val="49일위"/>
      <sheetName val="요약&amp;결과"/>
      <sheetName val="입력변수"/>
      <sheetName val="1.ER유체응용"/>
      <sheetName val="4.시험장비"/>
      <sheetName val="개소별수량산출"/>
      <sheetName val="1.우편집중내역서"/>
      <sheetName val="기계경비일람"/>
      <sheetName val="06 일위대가목록"/>
      <sheetName val="도급"/>
      <sheetName val="설계예산서"/>
      <sheetName val="연장및면적(좌측)"/>
      <sheetName val="저수조"/>
      <sheetName val="1안"/>
      <sheetName val="플랜트 설치"/>
      <sheetName val="산출내역서"/>
      <sheetName val="판매시설"/>
      <sheetName val="일반부표"/>
      <sheetName val="정보"/>
      <sheetName val="업체별공사이행등급"/>
      <sheetName val="콘크리트타설집계표"/>
      <sheetName val="6PILE  (돌출)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98수문일위"/>
      <sheetName val="공사개요"/>
      <sheetName val="갑지(추정)"/>
      <sheetName val="도급실행(본관-주차장)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sw1"/>
      <sheetName val="BJJIN"/>
      <sheetName val="PI"/>
      <sheetName val="기초코드"/>
      <sheetName val="2F 회의실견적(5_14 일대)"/>
      <sheetName val="시중노임단가"/>
      <sheetName val="FAX"/>
      <sheetName val="열차제어동"/>
      <sheetName val="전기성능동"/>
      <sheetName val="차량시스템인자"/>
      <sheetName val="차량부품동"/>
      <sheetName val="S-ding"/>
      <sheetName val="2.건축"/>
      <sheetName val="직접비"/>
      <sheetName val="단위단가"/>
      <sheetName val="프랜트면허"/>
      <sheetName val="본실행경비"/>
      <sheetName val="갑지"/>
      <sheetName val="수도권센터"/>
      <sheetName val="기흥영업소"/>
      <sheetName val="사원정보"/>
      <sheetName val="편성표"/>
      <sheetName val="안양동교 1안"/>
      <sheetName val="매립"/>
    </sheetNames>
    <sheetDataSet>
      <sheetData sheetId="0" refreshError="1"/>
      <sheetData sheetId="1" refreshError="1"/>
      <sheetData sheetId="2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1">
          <cell r="A1" t="str">
            <v>(2019년 7)월분 시간외 근무시간 명세표(근무실적표)</v>
          </cell>
        </row>
      </sheetData>
      <sheetData sheetId="259" refreshError="1"/>
      <sheetData sheetId="260" refreshError="1"/>
      <sheetData sheetId="261" refreshError="1"/>
      <sheetData sheetId="262" refreshError="1"/>
      <sheetData sheetId="263">
        <row r="1">
          <cell r="A1" t="str">
            <v>(2019년 7)월분 시간외 근무시간 명세표(근무실적표)</v>
          </cell>
        </row>
      </sheetData>
      <sheetData sheetId="264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N賃率_職"/>
      <sheetName val="신우"/>
      <sheetName val="Sheet2"/>
      <sheetName val="연습"/>
      <sheetName val="I一般比"/>
      <sheetName val="중기사용료"/>
      <sheetName val="J直材4"/>
      <sheetName val="대치판정"/>
      <sheetName val="설직재-1"/>
      <sheetName val="직노"/>
      <sheetName val="9GNG운반"/>
      <sheetName val="직재"/>
      <sheetName val="한강운반비"/>
      <sheetName val="Sheet1"/>
      <sheetName val="Sheet3"/>
      <sheetName val="Total"/>
      <sheetName val="참조자료"/>
      <sheetName val="낙찰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1.수인터널"/>
      <sheetName val="현금흐름표"/>
      <sheetName val="소요자재"/>
      <sheetName val="SANTOGO"/>
      <sheetName val="실행철강하도"/>
      <sheetName val="인사자료총집계"/>
      <sheetName val="평자재단가"/>
      <sheetName val="현금예금"/>
      <sheetName val="일위대가1"/>
      <sheetName val="집계"/>
      <sheetName val="조명시설"/>
      <sheetName val="외주현황.wq1"/>
      <sheetName val="날개벽수량표"/>
      <sheetName val="지하"/>
      <sheetName val="과천MAIN"/>
      <sheetName val="도면명"/>
      <sheetName val="G.R300경비"/>
      <sheetName val="공사내역"/>
      <sheetName val="산출내역서"/>
      <sheetName val="환율change"/>
      <sheetName val="6호기"/>
      <sheetName val="토목주소"/>
      <sheetName val="프랜트면허"/>
      <sheetName val="실행"/>
      <sheetName val="코드표"/>
      <sheetName val="fursys"/>
      <sheetName val="기존단가 (2)"/>
      <sheetName val="금호"/>
      <sheetName val="교통대책내역"/>
      <sheetName val="요율"/>
      <sheetName val="내역"/>
      <sheetName val="갑지(추정)"/>
      <sheetName val="시화점실행"/>
      <sheetName val="내역서변경성원"/>
      <sheetName val="제출견적(을)"/>
      <sheetName val="평3"/>
      <sheetName val="설계내역서"/>
      <sheetName val="견적계산"/>
      <sheetName val="5.2코핑"/>
      <sheetName val="각형맨홀"/>
      <sheetName val="종단계산"/>
      <sheetName val="간접경상비"/>
      <sheetName val="약품공급2"/>
      <sheetName val="01"/>
      <sheetName val="공사원가계산서"/>
      <sheetName val="토공총괄표"/>
      <sheetName val="내역서1999.8최종"/>
      <sheetName val="DATA"/>
      <sheetName val="외화계약"/>
      <sheetName val="변경후-SHEET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환경평가"/>
      <sheetName val="인구"/>
      <sheetName val="노무비"/>
      <sheetName val="15100"/>
      <sheetName val="명세서(을)"/>
      <sheetName val="품셈표"/>
      <sheetName val="신재료비"/>
      <sheetName val="사업장공제"/>
      <sheetName val="품셈적용 자료"/>
      <sheetName val="rate"/>
      <sheetName val="수정시산표"/>
      <sheetName val="출력X"/>
      <sheetName val="흄관기초"/>
      <sheetName val="실행내역"/>
      <sheetName val="포장공"/>
      <sheetName val="간접재료비산출표-27-30"/>
      <sheetName val="RFP견적물량(60%)"/>
      <sheetName val="점수계산1-2"/>
      <sheetName val="TS"/>
      <sheetName val="골조"/>
      <sheetName val="플랜트 설치"/>
      <sheetName val="여과지동"/>
      <sheetName val="기초자료"/>
      <sheetName val="준검 내역서"/>
      <sheetName val="주차구획선수량"/>
      <sheetName val="차액보증"/>
      <sheetName val="시중노임단가"/>
      <sheetName val="토공 total"/>
      <sheetName val="공사설계서"/>
      <sheetName val="변경내역을"/>
      <sheetName val="추가예산"/>
      <sheetName val="TEL"/>
      <sheetName val="기준자료"/>
      <sheetName val="금주1교"/>
      <sheetName val="일위대가목차"/>
      <sheetName val="전기2005"/>
      <sheetName val="통신2005"/>
      <sheetName val="암거"/>
      <sheetName val="배수공"/>
      <sheetName val="도"/>
      <sheetName val="접속도로1"/>
      <sheetName val="판매 단가표_딜러1"/>
      <sheetName val="입찰보고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65536" zoomScaleSheetLayoutView="4" workbookViewId="0"/>
  </sheetViews>
  <sheetFormatPr defaultRowHeight="13.5"/>
  <sheetData/>
  <phoneticPr fontId="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showGridLines="0" showZeros="0" tabSelected="1" view="pageBreakPreview" zoomScaleNormal="85" zoomScaleSheetLayoutView="100" workbookViewId="0">
      <selection activeCell="E1" sqref="E1"/>
    </sheetView>
  </sheetViews>
  <sheetFormatPr defaultRowHeight="32.25" customHeight="1"/>
  <cols>
    <col min="1" max="1" width="5" style="83" customWidth="1"/>
    <col min="2" max="2" width="1.77734375" style="83" customWidth="1"/>
    <col min="3" max="3" width="15.44140625" style="83" customWidth="1"/>
    <col min="4" max="4" width="1.77734375" style="56" customWidth="1"/>
    <col min="5" max="5" width="15.6640625" style="22" customWidth="1"/>
    <col min="6" max="6" width="1.33203125" style="23" customWidth="1"/>
    <col min="7" max="7" width="8.33203125" style="22" customWidth="1"/>
    <col min="8" max="8" width="1.44140625" style="23" customWidth="1"/>
    <col min="9" max="9" width="14" style="23" customWidth="1"/>
    <col min="10" max="10" width="9.33203125" style="23" customWidth="1"/>
    <col min="11" max="11" width="2.88671875" style="61" hidden="1" customWidth="1"/>
    <col min="12" max="16384" width="8.88671875" style="61"/>
  </cols>
  <sheetData>
    <row r="1" spans="1:10" s="112" customFormat="1" ht="39.950000000000003" customHeight="1">
      <c r="A1" s="20" t="s">
        <v>24</v>
      </c>
      <c r="B1" s="21"/>
      <c r="C1" s="21"/>
      <c r="D1" s="21"/>
      <c r="E1" s="4"/>
      <c r="F1" s="7"/>
      <c r="G1" s="4"/>
      <c r="H1" s="7"/>
      <c r="I1" s="7"/>
      <c r="J1" s="7"/>
    </row>
    <row r="2" spans="1:10" ht="20.100000000000001" customHeight="1">
      <c r="A2" s="8"/>
      <c r="B2" s="11"/>
      <c r="C2" s="16"/>
      <c r="D2" s="16"/>
      <c r="E2" s="6"/>
      <c r="F2" s="19"/>
      <c r="G2" s="6"/>
      <c r="H2" s="19"/>
      <c r="I2" s="19"/>
      <c r="J2" s="19"/>
    </row>
    <row r="3" spans="1:10" ht="20.100000000000001" customHeight="1">
      <c r="A3" s="407" t="s">
        <v>323</v>
      </c>
      <c r="B3" s="5"/>
      <c r="C3" s="11"/>
      <c r="D3" s="60"/>
      <c r="E3" s="18"/>
      <c r="F3" s="14"/>
      <c r="G3" s="18"/>
      <c r="H3" s="14"/>
      <c r="I3" s="14"/>
      <c r="J3" s="10" t="s">
        <v>10</v>
      </c>
    </row>
    <row r="4" spans="1:10" ht="24.95" customHeight="1">
      <c r="A4" s="9"/>
      <c r="B4" s="17"/>
      <c r="C4" s="15" t="s">
        <v>46</v>
      </c>
      <c r="D4" s="17"/>
      <c r="E4" s="453" t="s">
        <v>45</v>
      </c>
      <c r="F4" s="454"/>
      <c r="G4" s="453" t="s">
        <v>47</v>
      </c>
      <c r="H4" s="454"/>
      <c r="I4" s="457" t="s">
        <v>9</v>
      </c>
      <c r="J4" s="458"/>
    </row>
    <row r="5" spans="1:10" ht="24.95" customHeight="1">
      <c r="A5" s="3" t="s">
        <v>168</v>
      </c>
      <c r="B5" s="1"/>
      <c r="C5" s="1"/>
      <c r="D5" s="1"/>
      <c r="E5" s="455"/>
      <c r="F5" s="456"/>
      <c r="G5" s="455"/>
      <c r="H5" s="456"/>
      <c r="I5" s="459"/>
      <c r="J5" s="460"/>
    </row>
    <row r="6" spans="1:10" ht="29.45" customHeight="1">
      <c r="A6" s="466" t="s">
        <v>76</v>
      </c>
      <c r="B6" s="2"/>
      <c r="C6" s="12" t="s">
        <v>0</v>
      </c>
      <c r="D6" s="13"/>
      <c r="E6" s="68">
        <f>인집!D7</f>
        <v>0</v>
      </c>
      <c r="F6" s="37"/>
      <c r="G6" s="33"/>
      <c r="H6" s="37"/>
      <c r="I6" s="469"/>
      <c r="J6" s="470"/>
    </row>
    <row r="7" spans="1:10" ht="29.45" customHeight="1">
      <c r="A7" s="467"/>
      <c r="B7" s="113"/>
      <c r="C7" s="114" t="s">
        <v>50</v>
      </c>
      <c r="D7" s="115"/>
      <c r="E7" s="68">
        <f>인집!D8</f>
        <v>0</v>
      </c>
      <c r="F7" s="37"/>
      <c r="G7" s="33"/>
      <c r="H7" s="37"/>
      <c r="I7" s="393"/>
      <c r="J7" s="394"/>
    </row>
    <row r="8" spans="1:10" ht="29.45" customHeight="1">
      <c r="A8" s="467"/>
      <c r="B8" s="113"/>
      <c r="C8" s="114" t="s">
        <v>48</v>
      </c>
      <c r="D8" s="115"/>
      <c r="E8" s="68">
        <f>인집!D9</f>
        <v>0</v>
      </c>
      <c r="F8" s="37"/>
      <c r="G8" s="33"/>
      <c r="H8" s="37"/>
      <c r="I8" s="393"/>
      <c r="J8" s="394"/>
    </row>
    <row r="9" spans="1:10" ht="29.45" customHeight="1">
      <c r="A9" s="468"/>
      <c r="B9" s="116"/>
      <c r="C9" s="116" t="s">
        <v>8</v>
      </c>
      <c r="D9" s="117"/>
      <c r="E9" s="35">
        <f>SUM(E6:E8)</f>
        <v>0</v>
      </c>
      <c r="F9" s="38"/>
      <c r="G9" s="412" t="e">
        <f>ROUND(E9/$E$22*100,1)</f>
        <v>#REF!</v>
      </c>
      <c r="H9" s="38"/>
      <c r="I9" s="463" t="str">
        <f>인집!A1&amp;인집!A2&amp;" 참조"</f>
        <v>&lt; 표 : 1 &gt; 인건비집계표 참조</v>
      </c>
      <c r="J9" s="464"/>
    </row>
    <row r="10" spans="1:10" ht="29.45" customHeight="1">
      <c r="A10" s="466" t="s">
        <v>475</v>
      </c>
      <c r="B10" s="113"/>
      <c r="C10" s="118" t="str">
        <f>경비!B7</f>
        <v>여비</v>
      </c>
      <c r="D10" s="67"/>
      <c r="E10" s="33">
        <f>경비!D7</f>
        <v>0</v>
      </c>
      <c r="F10" s="37"/>
      <c r="G10" s="406"/>
      <c r="H10" s="37"/>
      <c r="I10" s="395"/>
      <c r="J10" s="396"/>
    </row>
    <row r="11" spans="1:10" ht="29.45" customHeight="1">
      <c r="A11" s="467"/>
      <c r="B11" s="113"/>
      <c r="C11" s="118" t="str">
        <f>경비!B8</f>
        <v>유인물비</v>
      </c>
      <c r="D11" s="67"/>
      <c r="E11" s="410">
        <f>경비!D8</f>
        <v>0</v>
      </c>
      <c r="F11" s="37"/>
      <c r="G11" s="406"/>
      <c r="H11" s="37"/>
      <c r="I11" s="395"/>
      <c r="J11" s="396"/>
    </row>
    <row r="12" spans="1:10" ht="29.45" customHeight="1">
      <c r="A12" s="467"/>
      <c r="B12" s="113"/>
      <c r="C12" s="118" t="str">
        <f>경비!B9</f>
        <v>연구용재료비</v>
      </c>
      <c r="D12" s="67"/>
      <c r="E12" s="410">
        <f>경비!D9</f>
        <v>0</v>
      </c>
      <c r="F12" s="37"/>
      <c r="G12" s="406"/>
      <c r="H12" s="37"/>
      <c r="I12" s="395"/>
      <c r="J12" s="396"/>
    </row>
    <row r="13" spans="1:10" ht="29.45" customHeight="1">
      <c r="A13" s="467"/>
      <c r="B13" s="113"/>
      <c r="C13" s="118" t="str">
        <f>경비!B10</f>
        <v>교통통신비</v>
      </c>
      <c r="D13" s="67"/>
      <c r="E13" s="410">
        <f>경비!D10</f>
        <v>0</v>
      </c>
      <c r="F13" s="37"/>
      <c r="G13" s="406"/>
      <c r="H13" s="37"/>
      <c r="I13" s="395"/>
      <c r="J13" s="396"/>
    </row>
    <row r="14" spans="1:10" ht="29.45" customHeight="1">
      <c r="A14" s="467"/>
      <c r="B14" s="113"/>
      <c r="C14" s="118" t="str">
        <f>경비!B11</f>
        <v>회의비</v>
      </c>
      <c r="D14" s="67"/>
      <c r="E14" s="410">
        <f>경비!D11</f>
        <v>0</v>
      </c>
      <c r="F14" s="37"/>
      <c r="G14" s="406"/>
      <c r="H14" s="37"/>
      <c r="I14" s="395"/>
      <c r="J14" s="396"/>
    </row>
    <row r="15" spans="1:10" ht="29.45" customHeight="1">
      <c r="A15" s="467"/>
      <c r="B15" s="113"/>
      <c r="C15" s="118" t="str">
        <f>경비!B12</f>
        <v>전산처리비</v>
      </c>
      <c r="D15" s="67"/>
      <c r="E15" s="410">
        <f>경비!D12</f>
        <v>0</v>
      </c>
      <c r="F15" s="37"/>
      <c r="G15" s="406"/>
      <c r="H15" s="37"/>
      <c r="I15" s="395"/>
      <c r="J15" s="396"/>
    </row>
    <row r="16" spans="1:10" ht="29.45" customHeight="1">
      <c r="A16" s="467"/>
      <c r="B16" s="113"/>
      <c r="C16" s="118" t="str">
        <f>경비!B13</f>
        <v>행사운영비</v>
      </c>
      <c r="D16" s="67"/>
      <c r="E16" s="33">
        <f>경비!D13</f>
        <v>0</v>
      </c>
      <c r="F16" s="37"/>
      <c r="G16" s="406"/>
      <c r="H16" s="37"/>
      <c r="I16" s="395"/>
      <c r="J16" s="396"/>
    </row>
    <row r="17" spans="1:11" ht="29.45" customHeight="1">
      <c r="A17" s="467"/>
      <c r="B17" s="113"/>
      <c r="C17" s="118" t="str">
        <f>경비!B14</f>
        <v>행사홍보비</v>
      </c>
      <c r="D17" s="67"/>
      <c r="E17" s="439">
        <f>경비!D14</f>
        <v>0</v>
      </c>
      <c r="F17" s="440"/>
      <c r="G17" s="406"/>
      <c r="H17" s="440"/>
      <c r="I17" s="395"/>
      <c r="J17" s="396"/>
    </row>
    <row r="18" spans="1:11" ht="29.45" customHeight="1">
      <c r="A18" s="468"/>
      <c r="B18" s="119"/>
      <c r="C18" s="116" t="s">
        <v>8</v>
      </c>
      <c r="D18" s="117"/>
      <c r="E18" s="35">
        <f>SUM(E10:E17)</f>
        <v>0</v>
      </c>
      <c r="F18" s="38"/>
      <c r="G18" s="412" t="e">
        <f>ROUND(E18/$E$22*100,1)</f>
        <v>#REF!</v>
      </c>
      <c r="H18" s="38"/>
      <c r="I18" s="463" t="str">
        <f>경비!A1&amp;경비!A2&amp;" 참조"</f>
        <v>&lt; 표 : 7 &gt; 경비집계표 참조</v>
      </c>
      <c r="J18" s="464"/>
    </row>
    <row r="19" spans="1:11" ht="29.45" customHeight="1">
      <c r="A19" s="450" t="s">
        <v>231</v>
      </c>
      <c r="B19" s="451"/>
      <c r="C19" s="451"/>
      <c r="D19" s="452"/>
      <c r="E19" s="35">
        <f>E9+E18</f>
        <v>0</v>
      </c>
      <c r="F19" s="38"/>
      <c r="G19" s="412" t="e">
        <f>ROUND(E19/$E$22*100,1)</f>
        <v>#REF!</v>
      </c>
      <c r="H19" s="38"/>
      <c r="I19" s="463" t="s">
        <v>228</v>
      </c>
      <c r="J19" s="464"/>
    </row>
    <row r="20" spans="1:11" ht="29.45" customHeight="1">
      <c r="A20" s="450" t="s">
        <v>504</v>
      </c>
      <c r="B20" s="451"/>
      <c r="C20" s="451"/>
      <c r="D20" s="452"/>
      <c r="E20" s="35" t="e">
        <f>TRUNC(E19*K20%,0)</f>
        <v>#REF!</v>
      </c>
      <c r="F20" s="38"/>
      <c r="G20" s="412" t="e">
        <f>ROUND(E20/$E$22*100,1)</f>
        <v>#REF!</v>
      </c>
      <c r="H20" s="38"/>
      <c r="I20" s="463" t="e">
        <f>"순용역원가×"&amp;K20&amp;"%"</f>
        <v>#REF!</v>
      </c>
      <c r="J20" s="464"/>
      <c r="K20" s="61" t="e">
        <f>#REF!</f>
        <v>#REF!</v>
      </c>
    </row>
    <row r="21" spans="1:11" ht="29.45" customHeight="1">
      <c r="A21" s="450" t="str">
        <f>"이            윤("&amp;K21&amp;"%)"</f>
        <v>이            윤(10%)</v>
      </c>
      <c r="B21" s="451"/>
      <c r="C21" s="451"/>
      <c r="D21" s="452"/>
      <c r="E21" s="35" t="e">
        <f>TRUNC(SUM(E19:E20)*K21%,0)</f>
        <v>#REF!</v>
      </c>
      <c r="F21" s="38"/>
      <c r="G21" s="412" t="e">
        <f>ROUND(E21/$E$22*100,1)</f>
        <v>#REF!</v>
      </c>
      <c r="H21" s="38"/>
      <c r="I21" s="463" t="str">
        <f>"(순용역원가＋일.관)×"&amp;K21&amp;"%"</f>
        <v>(순용역원가＋일.관)×10%</v>
      </c>
      <c r="J21" s="464"/>
      <c r="K21" s="49">
        <v>10</v>
      </c>
    </row>
    <row r="22" spans="1:11" ht="29.45" customHeight="1">
      <c r="A22" s="450" t="s">
        <v>41</v>
      </c>
      <c r="B22" s="451"/>
      <c r="C22" s="451"/>
      <c r="D22" s="452"/>
      <c r="E22" s="35" t="e">
        <f>SUM(E19:E21)</f>
        <v>#REF!</v>
      </c>
      <c r="F22" s="38"/>
      <c r="G22" s="412" t="e">
        <f>ROUND(E22/$E$22*100,1)</f>
        <v>#REF!</v>
      </c>
      <c r="H22" s="38"/>
      <c r="I22" s="463" t="s">
        <v>229</v>
      </c>
      <c r="J22" s="464"/>
    </row>
    <row r="23" spans="1:11" s="50" customFormat="1" ht="29.45" customHeight="1">
      <c r="A23" s="444" t="s">
        <v>42</v>
      </c>
      <c r="B23" s="445"/>
      <c r="C23" s="445"/>
      <c r="D23" s="446"/>
      <c r="E23" s="39" t="e">
        <f>TRUNC(E22*10%,0)</f>
        <v>#REF!</v>
      </c>
      <c r="F23" s="40"/>
      <c r="G23" s="121"/>
      <c r="H23" s="40"/>
      <c r="I23" s="465" t="s">
        <v>227</v>
      </c>
      <c r="J23" s="462"/>
    </row>
    <row r="24" spans="1:11" s="50" customFormat="1" ht="29.45" customHeight="1">
      <c r="A24" s="447" t="s">
        <v>43</v>
      </c>
      <c r="B24" s="448"/>
      <c r="C24" s="448"/>
      <c r="D24" s="449"/>
      <c r="E24" s="39" t="e">
        <f>TRUNC(SUM(E22:E23),-3)</f>
        <v>#REF!</v>
      </c>
      <c r="F24" s="40"/>
      <c r="G24" s="121"/>
      <c r="H24" s="40"/>
      <c r="I24" s="461" t="s">
        <v>257</v>
      </c>
      <c r="J24" s="462"/>
    </row>
    <row r="29" spans="1:11" ht="32.25" customHeight="1">
      <c r="E29" s="83"/>
    </row>
  </sheetData>
  <mergeCells count="20">
    <mergeCell ref="A6:A9"/>
    <mergeCell ref="I6:J6"/>
    <mergeCell ref="I9:J9"/>
    <mergeCell ref="I18:J18"/>
    <mergeCell ref="A10:A18"/>
    <mergeCell ref="E4:F5"/>
    <mergeCell ref="G4:H5"/>
    <mergeCell ref="I4:J5"/>
    <mergeCell ref="I24:J24"/>
    <mergeCell ref="I21:J21"/>
    <mergeCell ref="I22:J22"/>
    <mergeCell ref="I19:J19"/>
    <mergeCell ref="I20:J20"/>
    <mergeCell ref="I23:J23"/>
    <mergeCell ref="A23:D23"/>
    <mergeCell ref="A24:D24"/>
    <mergeCell ref="A19:D19"/>
    <mergeCell ref="A20:D20"/>
    <mergeCell ref="A21:D21"/>
    <mergeCell ref="A22:D2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1" fitToHeight="1000" orientation="portrait" r:id="rId1"/>
  <headerFooter alignWithMargins="0">
    <oddFooter>&amp;R&amp;G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view="pageBreakPreview" zoomScaleSheetLayoutView="100" workbookViewId="0">
      <selection activeCell="D7" sqref="D7"/>
    </sheetView>
  </sheetViews>
  <sheetFormatPr defaultRowHeight="39.950000000000003" customHeight="1"/>
  <cols>
    <col min="1" max="1" width="1.77734375" style="83" customWidth="1"/>
    <col min="2" max="2" width="21.77734375" style="83" customWidth="1"/>
    <col min="3" max="3" width="1.77734375" style="83" customWidth="1"/>
    <col min="4" max="4" width="17.77734375" style="23" customWidth="1"/>
    <col min="5" max="5" width="6.77734375" style="23" customWidth="1"/>
    <col min="6" max="6" width="16" style="23" customWidth="1"/>
    <col min="7" max="7" width="8.33203125" style="56" bestFit="1" customWidth="1"/>
    <col min="8" max="16384" width="8.88671875" style="83"/>
  </cols>
  <sheetData>
    <row r="1" spans="1:7" ht="20.100000000000001" customHeight="1">
      <c r="A1" s="104" t="s">
        <v>3</v>
      </c>
    </row>
    <row r="2" spans="1:7" s="102" customFormat="1" ht="39.950000000000003" customHeight="1">
      <c r="A2" s="85" t="s">
        <v>25</v>
      </c>
      <c r="B2" s="58"/>
      <c r="C2" s="58"/>
      <c r="D2" s="28"/>
      <c r="E2" s="28"/>
      <c r="F2" s="28"/>
      <c r="G2" s="28"/>
    </row>
    <row r="3" spans="1:7" s="102" customFormat="1" ht="20.100000000000001" customHeight="1">
      <c r="A3" s="85"/>
      <c r="B3" s="58"/>
      <c r="C3" s="58"/>
      <c r="D3" s="28"/>
      <c r="E3" s="28"/>
      <c r="F3" s="28"/>
      <c r="G3" s="28"/>
    </row>
    <row r="4" spans="1:7" ht="20.100000000000001" customHeight="1">
      <c r="A4" s="104" t="str">
        <f>원가!$A$3</f>
        <v>□ 과업명 : 지역혁신 선도기업 100 비전선포식</v>
      </c>
      <c r="B4" s="29"/>
      <c r="C4" s="29"/>
      <c r="D4" s="30"/>
      <c r="E4" s="30"/>
      <c r="F4" s="30"/>
      <c r="G4" s="69" t="s">
        <v>26</v>
      </c>
    </row>
    <row r="5" spans="1:7" s="60" customFormat="1" ht="50.1" customHeight="1">
      <c r="A5" s="479" t="s">
        <v>130</v>
      </c>
      <c r="B5" s="480"/>
      <c r="C5" s="481"/>
      <c r="D5" s="477" t="s">
        <v>126</v>
      </c>
      <c r="E5" s="478"/>
      <c r="F5" s="477" t="s">
        <v>127</v>
      </c>
      <c r="G5" s="482"/>
    </row>
    <row r="6" spans="1:7" s="101" customFormat="1" ht="20.100000000000001" customHeight="1">
      <c r="A6" s="77"/>
      <c r="B6" s="122"/>
      <c r="C6" s="67"/>
      <c r="D6" s="31"/>
      <c r="E6" s="62"/>
      <c r="F6" s="453"/>
      <c r="G6" s="454"/>
    </row>
    <row r="7" spans="1:7" ht="50.1" customHeight="1">
      <c r="A7" s="32"/>
      <c r="B7" s="122" t="s">
        <v>0</v>
      </c>
      <c r="C7" s="67"/>
      <c r="D7" s="33">
        <f>직접노무비!G88</f>
        <v>0</v>
      </c>
      <c r="E7" s="68"/>
      <c r="F7" s="471"/>
      <c r="G7" s="472"/>
    </row>
    <row r="8" spans="1:7" ht="50.1" customHeight="1">
      <c r="A8" s="32"/>
      <c r="B8" s="122" t="s">
        <v>50</v>
      </c>
      <c r="C8" s="67"/>
      <c r="D8" s="33">
        <f>직접노무비!J88</f>
        <v>0</v>
      </c>
      <c r="E8" s="68"/>
      <c r="F8" s="471"/>
      <c r="G8" s="472"/>
    </row>
    <row r="9" spans="1:7" ht="50.1" customHeight="1">
      <c r="A9" s="32"/>
      <c r="B9" s="122" t="s">
        <v>48</v>
      </c>
      <c r="C9" s="67"/>
      <c r="D9" s="33">
        <f>직접노무비!M88</f>
        <v>0</v>
      </c>
      <c r="E9" s="68"/>
      <c r="F9" s="471"/>
      <c r="G9" s="472"/>
    </row>
    <row r="10" spans="1:7" ht="20.100000000000001" customHeight="1">
      <c r="A10" s="32"/>
      <c r="B10" s="122"/>
      <c r="C10" s="67"/>
      <c r="D10" s="33"/>
      <c r="E10" s="68"/>
      <c r="F10" s="473"/>
      <c r="G10" s="474"/>
    </row>
    <row r="11" spans="1:7" ht="50.1" customHeight="1">
      <c r="A11" s="34"/>
      <c r="B11" s="110" t="s">
        <v>11</v>
      </c>
      <c r="C11" s="87"/>
      <c r="D11" s="35">
        <f>SUM(D6:D10)</f>
        <v>0</v>
      </c>
      <c r="E11" s="36"/>
      <c r="F11" s="475"/>
      <c r="G11" s="476"/>
    </row>
    <row r="12" spans="1:7" s="101" customFormat="1" ht="21.95" customHeight="1">
      <c r="A12" s="101" t="str">
        <f>"주) 금액 : "&amp;직접노무비!A1&amp;직접노무비!A2&amp;" 참조"</f>
        <v>주) 금액 : &lt; 표 : 2 &gt; 인건비산출표 참조</v>
      </c>
      <c r="D12" s="68"/>
      <c r="E12" s="68"/>
      <c r="F12" s="68"/>
      <c r="G12" s="60"/>
    </row>
  </sheetData>
  <mergeCells count="9">
    <mergeCell ref="F9:G9"/>
    <mergeCell ref="F10:G10"/>
    <mergeCell ref="F11:G11"/>
    <mergeCell ref="D5:E5"/>
    <mergeCell ref="A5:C5"/>
    <mergeCell ref="F5:G5"/>
    <mergeCell ref="F6:G6"/>
    <mergeCell ref="F7:G7"/>
    <mergeCell ref="F8:G8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&amp;R&amp;G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showGridLines="0" showZeros="0" view="pageBreakPreview" zoomScaleNormal="79" zoomScaleSheetLayoutView="100" zoomScalePageLayoutView="73" workbookViewId="0">
      <selection activeCell="L8" sqref="L8"/>
    </sheetView>
  </sheetViews>
  <sheetFormatPr defaultRowHeight="12"/>
  <cols>
    <col min="1" max="2" width="2.77734375" style="60" customWidth="1"/>
    <col min="3" max="3" width="46.77734375" style="74" customWidth="1"/>
    <col min="4" max="4" width="0.44140625" style="74" customWidth="1"/>
    <col min="5" max="5" width="6.77734375" style="65" customWidth="1"/>
    <col min="6" max="6" width="8.33203125" style="123" customWidth="1"/>
    <col min="7" max="7" width="10.33203125" style="124" customWidth="1"/>
    <col min="8" max="8" width="6.77734375" style="65" customWidth="1"/>
    <col min="9" max="9" width="8.33203125" style="123" customWidth="1"/>
    <col min="10" max="10" width="10.33203125" style="124" customWidth="1"/>
    <col min="11" max="11" width="6.77734375" style="65" customWidth="1"/>
    <col min="12" max="12" width="8.33203125" style="123" customWidth="1"/>
    <col min="13" max="13" width="10.33203125" style="124" customWidth="1"/>
    <col min="14" max="14" width="11" style="124" customWidth="1"/>
    <col min="15" max="16384" width="8.88671875" style="101"/>
  </cols>
  <sheetData>
    <row r="1" spans="1:14" s="90" customFormat="1" ht="20.100000000000001" customHeight="1">
      <c r="A1" s="88" t="s">
        <v>2</v>
      </c>
      <c r="B1" s="88"/>
      <c r="C1" s="89"/>
      <c r="D1" s="89"/>
      <c r="F1" s="91"/>
      <c r="G1" s="92"/>
      <c r="I1" s="91"/>
      <c r="J1" s="92"/>
      <c r="L1" s="91"/>
      <c r="M1" s="92"/>
      <c r="N1" s="92"/>
    </row>
    <row r="2" spans="1:14" s="95" customFormat="1" ht="39.950000000000003" customHeight="1">
      <c r="A2" s="96" t="s">
        <v>164</v>
      </c>
      <c r="B2" s="96"/>
      <c r="C2" s="96"/>
      <c r="D2" s="96"/>
      <c r="E2" s="96"/>
      <c r="F2" s="93"/>
      <c r="G2" s="94"/>
      <c r="H2" s="96"/>
      <c r="I2" s="93"/>
      <c r="J2" s="94"/>
      <c r="K2" s="96"/>
      <c r="L2" s="93"/>
      <c r="M2" s="94"/>
      <c r="N2" s="94"/>
    </row>
    <row r="3" spans="1:14" ht="20.100000000000001" customHeight="1">
      <c r="A3" s="66"/>
      <c r="B3" s="66"/>
      <c r="C3" s="66"/>
      <c r="D3" s="66"/>
      <c r="E3" s="66"/>
      <c r="F3" s="24"/>
      <c r="G3" s="55"/>
      <c r="H3" s="66"/>
      <c r="I3" s="24"/>
      <c r="J3" s="55"/>
      <c r="K3" s="66"/>
      <c r="L3" s="24"/>
      <c r="M3" s="55"/>
      <c r="N3" s="55"/>
    </row>
    <row r="4" spans="1:14" ht="20.100000000000001" customHeight="1">
      <c r="A4" s="104" t="str">
        <f>원가!$A$3</f>
        <v>□ 과업명 : 지역혁신 선도기업 100 비전선포식</v>
      </c>
      <c r="N4" s="69" t="s">
        <v>104</v>
      </c>
    </row>
    <row r="5" spans="1:14" ht="20.100000000000001" customHeight="1">
      <c r="A5" s="487" t="s">
        <v>232</v>
      </c>
      <c r="B5" s="488"/>
      <c r="C5" s="487" t="s">
        <v>160</v>
      </c>
      <c r="D5" s="488"/>
      <c r="E5" s="491" t="s">
        <v>146</v>
      </c>
      <c r="F5" s="492"/>
      <c r="G5" s="493"/>
      <c r="H5" s="491" t="s">
        <v>147</v>
      </c>
      <c r="I5" s="492"/>
      <c r="J5" s="493"/>
      <c r="K5" s="491" t="s">
        <v>148</v>
      </c>
      <c r="L5" s="492"/>
      <c r="M5" s="493"/>
      <c r="N5" s="485" t="s">
        <v>175</v>
      </c>
    </row>
    <row r="6" spans="1:14" ht="30" customHeight="1">
      <c r="A6" s="489"/>
      <c r="B6" s="490"/>
      <c r="C6" s="489"/>
      <c r="D6" s="490"/>
      <c r="E6" s="25" t="s">
        <v>149</v>
      </c>
      <c r="F6" s="26" t="s">
        <v>151</v>
      </c>
      <c r="G6" s="125" t="s">
        <v>174</v>
      </c>
      <c r="H6" s="25" t="s">
        <v>149</v>
      </c>
      <c r="I6" s="26" t="s">
        <v>151</v>
      </c>
      <c r="J6" s="125" t="s">
        <v>174</v>
      </c>
      <c r="K6" s="25" t="s">
        <v>149</v>
      </c>
      <c r="L6" s="26" t="s">
        <v>151</v>
      </c>
      <c r="M6" s="125" t="s">
        <v>174</v>
      </c>
      <c r="N6" s="486"/>
    </row>
    <row r="7" spans="1:14" ht="30" customHeight="1">
      <c r="A7" s="107"/>
      <c r="B7" s="107"/>
      <c r="C7" s="386"/>
      <c r="D7" s="162"/>
      <c r="E7" s="51" t="s">
        <v>4</v>
      </c>
      <c r="F7" s="57" t="s">
        <v>5</v>
      </c>
      <c r="G7" s="127"/>
      <c r="H7" s="51" t="s">
        <v>4</v>
      </c>
      <c r="I7" s="57" t="s">
        <v>5</v>
      </c>
      <c r="J7" s="127"/>
      <c r="K7" s="51" t="s">
        <v>4</v>
      </c>
      <c r="L7" s="57" t="s">
        <v>5</v>
      </c>
      <c r="M7" s="127"/>
      <c r="N7" s="127"/>
    </row>
    <row r="8" spans="1:14" s="60" customFormat="1" ht="20.100000000000001" customHeight="1">
      <c r="A8" s="128" t="str">
        <f>노무공수!A9</f>
        <v>▶</v>
      </c>
      <c r="B8" s="128">
        <f>노무공수!B9</f>
        <v>0</v>
      </c>
      <c r="C8" s="388" t="str">
        <f>노무공수!C9</f>
        <v>지역혁신 선도기업 100 비전선포식</v>
      </c>
      <c r="D8" s="389"/>
      <c r="E8" s="106">
        <f>+노무공수!G9</f>
        <v>13.2</v>
      </c>
      <c r="F8" s="129"/>
      <c r="G8" s="129">
        <f>IF(A8&gt;0,TRUNC(E8*F8,),"")</f>
        <v>0</v>
      </c>
      <c r="H8" s="106">
        <f>+노무공수!J9</f>
        <v>24.2</v>
      </c>
      <c r="I8" s="129"/>
      <c r="J8" s="129">
        <f>IF(A8&gt;0,TRUNC(H8*I8,),"")</f>
        <v>0</v>
      </c>
      <c r="K8" s="106">
        <f>+노무공수!M9</f>
        <v>26.4</v>
      </c>
      <c r="L8" s="129"/>
      <c r="M8" s="129">
        <f>IF(A8&gt;0,TRUNC(K8*L8,),"")</f>
        <v>0</v>
      </c>
      <c r="N8" s="129">
        <f>IF(A8&gt;0,(G8+J8+M8),"")</f>
        <v>0</v>
      </c>
    </row>
    <row r="9" spans="1:14" s="60" customFormat="1" ht="20.100000000000001" customHeight="1">
      <c r="A9" s="128">
        <f>노무공수!A10</f>
        <v>1</v>
      </c>
      <c r="B9" s="128">
        <f>노무공수!B10</f>
        <v>0</v>
      </c>
      <c r="C9" s="388" t="str">
        <f>노무공수!C10</f>
        <v>총괄사항</v>
      </c>
      <c r="D9" s="389"/>
      <c r="E9" s="106"/>
      <c r="F9" s="129"/>
      <c r="G9" s="129"/>
      <c r="H9" s="106"/>
      <c r="I9" s="129"/>
      <c r="J9" s="129"/>
      <c r="K9" s="106"/>
      <c r="L9" s="129"/>
      <c r="M9" s="129"/>
      <c r="N9" s="129"/>
    </row>
    <row r="10" spans="1:14" s="60" customFormat="1" ht="20.100000000000001" customHeight="1">
      <c r="A10" s="128">
        <f>노무공수!A11</f>
        <v>0</v>
      </c>
      <c r="B10" s="128" t="str">
        <f>노무공수!B11</f>
        <v>1)</v>
      </c>
      <c r="C10" s="388" t="str">
        <f>노무공수!C11</f>
        <v>비전선포식 기획 및 운영방안 제시</v>
      </c>
      <c r="D10" s="389"/>
      <c r="E10" s="106"/>
      <c r="F10" s="129"/>
      <c r="G10" s="129"/>
      <c r="H10" s="106"/>
      <c r="I10" s="129"/>
      <c r="J10" s="129"/>
      <c r="K10" s="106"/>
      <c r="L10" s="129"/>
      <c r="M10" s="129"/>
      <c r="N10" s="129"/>
    </row>
    <row r="11" spans="1:14" s="60" customFormat="1" ht="20.100000000000001" customHeight="1">
      <c r="A11" s="128">
        <f>노무공수!A12</f>
        <v>0</v>
      </c>
      <c r="B11" s="128">
        <f>노무공수!B12</f>
        <v>0</v>
      </c>
      <c r="C11" s="388" t="str">
        <f>노무공수!C12</f>
        <v>- 비전선포식 전체 컨셉 및 개최 방향 제시</v>
      </c>
      <c r="D11" s="389"/>
      <c r="E11" s="106"/>
      <c r="F11" s="129"/>
      <c r="G11" s="129"/>
      <c r="H11" s="106"/>
      <c r="I11" s="129"/>
      <c r="J11" s="129"/>
      <c r="K11" s="106"/>
      <c r="L11" s="129"/>
      <c r="M11" s="129"/>
      <c r="N11" s="129"/>
    </row>
    <row r="12" spans="1:14" s="60" customFormat="1" ht="20.100000000000001" customHeight="1">
      <c r="A12" s="128">
        <f>노무공수!A13</f>
        <v>0</v>
      </c>
      <c r="B12" s="128">
        <f>노무공수!B13</f>
        <v>0</v>
      </c>
      <c r="C12" s="388" t="str">
        <f>노무공수!C13</f>
        <v>- 비전선포식 세부 프로그램 등 기획 및 운영방안 제시</v>
      </c>
      <c r="D12" s="389"/>
      <c r="E12" s="106"/>
      <c r="F12" s="129"/>
      <c r="G12" s="129"/>
      <c r="H12" s="106"/>
      <c r="I12" s="129"/>
      <c r="J12" s="129"/>
      <c r="K12" s="106"/>
      <c r="L12" s="129"/>
      <c r="M12" s="129"/>
      <c r="N12" s="129"/>
    </row>
    <row r="13" spans="1:14" s="60" customFormat="1" ht="20.100000000000001" customHeight="1">
      <c r="A13" s="128">
        <f>노무공수!A14</f>
        <v>0</v>
      </c>
      <c r="B13" s="128">
        <f>노무공수!B14</f>
        <v>0</v>
      </c>
      <c r="C13" s="388" t="str">
        <f>노무공수!C14</f>
        <v>- 운영 매뉴얼, 시나리오 등 제시</v>
      </c>
      <c r="D13" s="389"/>
      <c r="E13" s="106"/>
      <c r="F13" s="129"/>
      <c r="G13" s="129"/>
      <c r="H13" s="106"/>
      <c r="I13" s="129"/>
      <c r="J13" s="129"/>
      <c r="K13" s="106"/>
      <c r="L13" s="129"/>
      <c r="M13" s="129"/>
      <c r="N13" s="129"/>
    </row>
    <row r="14" spans="1:14" s="60" customFormat="1" ht="20.100000000000001" customHeight="1">
      <c r="A14" s="128">
        <f>노무공수!A15</f>
        <v>0</v>
      </c>
      <c r="B14" s="128" t="str">
        <f>노무공수!B15</f>
        <v>2)</v>
      </c>
      <c r="C14" s="388" t="str">
        <f>노무공수!C15</f>
        <v>주최 및 전문기관의 비전선포식 기획 및 준비 업무 지원</v>
      </c>
      <c r="D14" s="389"/>
      <c r="E14" s="106"/>
      <c r="F14" s="129"/>
      <c r="G14" s="129"/>
      <c r="H14" s="106"/>
      <c r="I14" s="129"/>
      <c r="J14" s="129"/>
      <c r="K14" s="106"/>
      <c r="L14" s="129"/>
      <c r="M14" s="129"/>
      <c r="N14" s="129"/>
    </row>
    <row r="15" spans="1:14" s="60" customFormat="1" ht="20.100000000000001" customHeight="1">
      <c r="A15" s="128">
        <f>노무공수!A16</f>
        <v>0</v>
      </c>
      <c r="B15" s="128">
        <f>노무공수!B16</f>
        <v>0</v>
      </c>
      <c r="C15" s="388" t="str">
        <f>노무공수!C16</f>
        <v>- 보고자료 작성 및 각종 기획 관련 회의 참석‧지원</v>
      </c>
      <c r="D15" s="389"/>
      <c r="E15" s="106"/>
      <c r="F15" s="129"/>
      <c r="G15" s="129"/>
      <c r="H15" s="106"/>
      <c r="I15" s="129"/>
      <c r="J15" s="129"/>
      <c r="K15" s="106"/>
      <c r="L15" s="129"/>
      <c r="M15" s="129"/>
      <c r="N15" s="129"/>
    </row>
    <row r="16" spans="1:14" s="60" customFormat="1" ht="20.100000000000001" customHeight="1">
      <c r="A16" s="128">
        <f>노무공수!A17</f>
        <v>0</v>
      </c>
      <c r="B16" s="128">
        <f>노무공수!B17</f>
        <v>0</v>
      </c>
      <c r="C16" s="388" t="str">
        <f>노무공수!C17</f>
        <v>- 비전선포식 준비의 효율성 제고를 위한 전담인력 배정</v>
      </c>
      <c r="D16" s="389"/>
      <c r="E16" s="106"/>
      <c r="F16" s="129"/>
      <c r="G16" s="129"/>
      <c r="H16" s="106"/>
      <c r="I16" s="129"/>
      <c r="J16" s="129"/>
      <c r="K16" s="106"/>
      <c r="L16" s="129"/>
      <c r="M16" s="129"/>
      <c r="N16" s="129"/>
    </row>
    <row r="17" spans="1:14" s="60" customFormat="1" ht="20.100000000000001" customHeight="1">
      <c r="A17" s="128">
        <f>노무공수!A18</f>
        <v>0</v>
      </c>
      <c r="B17" s="128" t="str">
        <f>노무공수!B18</f>
        <v>3)</v>
      </c>
      <c r="C17" s="388" t="str">
        <f>노무공수!C18</f>
        <v>비전선포식 참가자 관리, 기념품 제작 배포</v>
      </c>
      <c r="D17" s="389"/>
      <c r="E17" s="106"/>
      <c r="F17" s="129"/>
      <c r="G17" s="129"/>
      <c r="H17" s="106"/>
      <c r="I17" s="129"/>
      <c r="J17" s="129"/>
      <c r="K17" s="106"/>
      <c r="L17" s="129"/>
      <c r="M17" s="129"/>
      <c r="N17" s="129"/>
    </row>
    <row r="18" spans="1:14" s="60" customFormat="1" ht="20.100000000000001" customHeight="1">
      <c r="A18" s="128">
        <f>노무공수!A19</f>
        <v>0</v>
      </c>
      <c r="B18" s="128">
        <f>노무공수!B19</f>
        <v>0</v>
      </c>
      <c r="C18" s="388" t="str">
        <f>노무공수!C19</f>
        <v>- 참가자 초청․관리(300인 규모) 및 현장 리셉션 운영</v>
      </c>
      <c r="D18" s="389"/>
      <c r="E18" s="106"/>
      <c r="F18" s="129"/>
      <c r="G18" s="129"/>
      <c r="H18" s="106"/>
      <c r="I18" s="129"/>
      <c r="J18" s="129"/>
      <c r="K18" s="106"/>
      <c r="L18" s="129"/>
      <c r="M18" s="129"/>
      <c r="N18" s="129"/>
    </row>
    <row r="19" spans="1:14" s="60" customFormat="1" ht="20.100000000000001" customHeight="1">
      <c r="A19" s="128">
        <f>노무공수!A20</f>
        <v>0</v>
      </c>
      <c r="B19" s="128">
        <f>노무공수!B20</f>
        <v>0</v>
      </c>
      <c r="C19" s="388" t="str">
        <f>노무공수!C20</f>
        <v>- 참가자 식‧음료 제공, 상시 다과 제공</v>
      </c>
      <c r="D19" s="389"/>
      <c r="E19" s="106"/>
      <c r="F19" s="129"/>
      <c r="G19" s="129"/>
      <c r="H19" s="106"/>
      <c r="I19" s="129"/>
      <c r="J19" s="129"/>
      <c r="K19" s="106"/>
      <c r="L19" s="129"/>
      <c r="M19" s="129"/>
      <c r="N19" s="129"/>
    </row>
    <row r="20" spans="1:14" s="60" customFormat="1" ht="20.100000000000001" customHeight="1">
      <c r="A20" s="128">
        <f>노무공수!A21</f>
        <v>0</v>
      </c>
      <c r="B20" s="128">
        <f>노무공수!B21</f>
        <v>0</v>
      </c>
      <c r="C20" s="388" t="str">
        <f>노무공수!C21</f>
        <v>- 참가자용 기념품 제작‧배포</v>
      </c>
      <c r="D20" s="389"/>
      <c r="E20" s="106"/>
      <c r="F20" s="129"/>
      <c r="G20" s="129"/>
      <c r="H20" s="106"/>
      <c r="I20" s="129"/>
      <c r="J20" s="129"/>
      <c r="K20" s="106"/>
      <c r="L20" s="129"/>
      <c r="M20" s="129"/>
      <c r="N20" s="129"/>
    </row>
    <row r="21" spans="1:14" s="60" customFormat="1" ht="20.100000000000001" customHeight="1">
      <c r="A21" s="128">
        <f>노무공수!A22</f>
        <v>0</v>
      </c>
      <c r="B21" s="128">
        <f>노무공수!B22</f>
        <v>0</v>
      </c>
      <c r="C21" s="388" t="str">
        <f>노무공수!C22</f>
        <v>- 주요인사 대기실 및 의전 지원(다과 등)</v>
      </c>
      <c r="D21" s="389"/>
      <c r="E21" s="106"/>
      <c r="F21" s="129"/>
      <c r="G21" s="129"/>
      <c r="H21" s="106"/>
      <c r="I21" s="129"/>
      <c r="J21" s="129"/>
      <c r="K21" s="106"/>
      <c r="L21" s="129"/>
      <c r="M21" s="129"/>
      <c r="N21" s="129"/>
    </row>
    <row r="22" spans="1:14" s="60" customFormat="1" ht="20.100000000000001" customHeight="1">
      <c r="A22" s="128">
        <f>노무공수!A23</f>
        <v>0</v>
      </c>
      <c r="B22" s="128" t="str">
        <f>노무공수!B23</f>
        <v>4)</v>
      </c>
      <c r="C22" s="388" t="str">
        <f>노무공수!C23</f>
        <v>비전선포식 현장 운영 및 시설물 지원</v>
      </c>
      <c r="D22" s="389"/>
      <c r="E22" s="106"/>
      <c r="F22" s="129"/>
      <c r="G22" s="129"/>
      <c r="H22" s="106"/>
      <c r="I22" s="129"/>
      <c r="J22" s="129"/>
      <c r="K22" s="106"/>
      <c r="L22" s="129"/>
      <c r="M22" s="129"/>
      <c r="N22" s="129"/>
    </row>
    <row r="23" spans="1:14" s="60" customFormat="1" ht="20.100000000000001" customHeight="1">
      <c r="A23" s="128">
        <f>노무공수!A24</f>
        <v>0</v>
      </c>
      <c r="B23" s="128">
        <f>노무공수!B24</f>
        <v>0</v>
      </c>
      <c r="C23" s="388" t="str">
        <f>노무공수!C24</f>
        <v>- 현장 사무국(부처, 주관기관 등) 운영 및 관련 시설물 지원</v>
      </c>
      <c r="D23" s="389"/>
      <c r="E23" s="106"/>
      <c r="F23" s="129"/>
      <c r="G23" s="129"/>
      <c r="H23" s="106"/>
      <c r="I23" s="129"/>
      <c r="J23" s="129"/>
      <c r="K23" s="106"/>
      <c r="L23" s="129"/>
      <c r="M23" s="129"/>
      <c r="N23" s="129"/>
    </row>
    <row r="24" spans="1:14" s="60" customFormat="1" ht="20.100000000000001" customHeight="1">
      <c r="A24" s="128">
        <f>노무공수!A25</f>
        <v>0</v>
      </c>
      <c r="B24" s="128">
        <f>노무공수!B25</f>
        <v>0</v>
      </c>
      <c r="C24" s="388" t="str">
        <f>노무공수!C25</f>
        <v>- 행사장 조성, 시설물·조명 설치 및 운영, 행사장 내 안전</v>
      </c>
      <c r="D24" s="389"/>
      <c r="E24" s="106"/>
      <c r="F24" s="129"/>
      <c r="G24" s="129"/>
      <c r="H24" s="106"/>
      <c r="I24" s="129"/>
      <c r="J24" s="129"/>
      <c r="K24" s="106"/>
      <c r="L24" s="129"/>
      <c r="M24" s="129"/>
      <c r="N24" s="129"/>
    </row>
    <row r="25" spans="1:14" s="60" customFormat="1" ht="20.100000000000001" customHeight="1">
      <c r="A25" s="128">
        <f>노무공수!A29</f>
        <v>0</v>
      </c>
      <c r="B25" s="128">
        <f>노무공수!B29</f>
        <v>0</v>
      </c>
      <c r="C25" s="388" t="str">
        <f>노무공수!C29</f>
        <v xml:space="preserve">  관리(재난, 코로나 19 대비 등)</v>
      </c>
      <c r="D25" s="389"/>
      <c r="E25" s="106"/>
      <c r="F25" s="129"/>
      <c r="G25" s="129"/>
      <c r="H25" s="106"/>
      <c r="I25" s="129"/>
      <c r="J25" s="129"/>
      <c r="K25" s="106"/>
      <c r="L25" s="129"/>
      <c r="M25" s="129"/>
      <c r="N25" s="129"/>
    </row>
    <row r="26" spans="1:14" s="60" customFormat="1" ht="21.95" customHeight="1">
      <c r="A26" s="71" t="str">
        <f>"주 1) 노무공수 : "&amp;노무공수!$A$1&amp;노무공수!$A$2&amp;" 참조"</f>
        <v>주 1) 노무공수 : &lt; 표 : 3 &gt; 노무공수산출표 참조</v>
      </c>
      <c r="B26" s="71"/>
      <c r="C26" s="47"/>
      <c r="D26" s="47"/>
      <c r="E26" s="133"/>
      <c r="F26" s="134"/>
      <c r="G26" s="71"/>
      <c r="H26" s="133"/>
      <c r="I26" s="134"/>
      <c r="J26" s="71"/>
      <c r="K26" s="133"/>
      <c r="L26" s="134"/>
      <c r="M26" s="71"/>
      <c r="N26" s="71"/>
    </row>
    <row r="27" spans="1:14" s="60" customFormat="1" ht="21.95" customHeight="1">
      <c r="A27" s="60" t="e">
        <f>"   2) M/D당임율 : "&amp;#REF!&amp;#REF!&amp;" 참조"</f>
        <v>#REF!</v>
      </c>
      <c r="C27" s="45"/>
      <c r="D27" s="45"/>
      <c r="E27" s="135"/>
      <c r="F27" s="123"/>
      <c r="H27" s="135"/>
      <c r="I27" s="123"/>
      <c r="K27" s="135"/>
      <c r="L27" s="123"/>
    </row>
    <row r="28" spans="1:14" s="60" customFormat="1" ht="20.100000000000001" customHeight="1">
      <c r="A28" s="128">
        <f>노무공수!A30</f>
        <v>0</v>
      </c>
      <c r="B28" s="128" t="str">
        <f>노무공수!B30</f>
        <v>5)</v>
      </c>
      <c r="C28" s="388" t="str">
        <f>노무공수!C30</f>
        <v>현장제작물 ⃰ 제작 및 설치</v>
      </c>
      <c r="D28" s="389"/>
      <c r="E28" s="106"/>
      <c r="F28" s="129"/>
      <c r="G28" s="129"/>
      <c r="H28" s="106"/>
      <c r="I28" s="129"/>
      <c r="J28" s="129"/>
      <c r="K28" s="106"/>
      <c r="L28" s="129"/>
      <c r="M28" s="129"/>
      <c r="N28" s="129"/>
    </row>
    <row r="29" spans="1:14" s="60" customFormat="1" ht="20.100000000000001" customHeight="1">
      <c r="A29" s="128">
        <f>노무공수!A31</f>
        <v>0</v>
      </c>
      <c r="B29" s="128">
        <f>노무공수!B31</f>
        <v>0</v>
      </c>
      <c r="C29" s="388" t="str">
        <f>노무공수!C31</f>
        <v>* 사례전시제작물, 행사장 배치도, 현수막, 통천, 행사 안내</v>
      </c>
      <c r="D29" s="389"/>
      <c r="E29" s="106"/>
      <c r="F29" s="129"/>
      <c r="G29" s="129"/>
      <c r="H29" s="106"/>
      <c r="I29" s="129"/>
      <c r="J29" s="129"/>
      <c r="K29" s="106"/>
      <c r="L29" s="129"/>
      <c r="M29" s="129"/>
      <c r="N29" s="129"/>
    </row>
    <row r="30" spans="1:14" s="60" customFormat="1" ht="20.100000000000001" customHeight="1">
      <c r="A30" s="128">
        <f>노무공수!A32</f>
        <v>0</v>
      </c>
      <c r="B30" s="128">
        <f>노무공수!B32</f>
        <v>0</v>
      </c>
      <c r="C30" s="388" t="str">
        <f>노무공수!C32</f>
        <v xml:space="preserve">  물, 행사장 주변 홍보물 등</v>
      </c>
      <c r="D30" s="389"/>
      <c r="E30" s="106"/>
      <c r="F30" s="129"/>
      <c r="G30" s="129"/>
      <c r="H30" s="106"/>
      <c r="I30" s="129"/>
      <c r="J30" s="129"/>
      <c r="K30" s="106"/>
      <c r="L30" s="129"/>
      <c r="M30" s="129"/>
      <c r="N30" s="129"/>
    </row>
    <row r="31" spans="1:14" s="60" customFormat="1" ht="20.100000000000001" customHeight="1">
      <c r="A31" s="128">
        <f>노무공수!A33</f>
        <v>0</v>
      </c>
      <c r="B31" s="128" t="str">
        <f>노무공수!B33</f>
        <v>6)</v>
      </c>
      <c r="C31" s="388" t="str">
        <f>노무공수!C33</f>
        <v>선도기업 육성사업 및 비전선포식 등 홍보일체</v>
      </c>
      <c r="D31" s="389"/>
      <c r="E31" s="106"/>
      <c r="F31" s="129"/>
      <c r="G31" s="129"/>
      <c r="H31" s="106"/>
      <c r="I31" s="129"/>
      <c r="J31" s="129"/>
      <c r="K31" s="106"/>
      <c r="L31" s="129"/>
      <c r="M31" s="129"/>
      <c r="N31" s="129"/>
    </row>
    <row r="32" spans="1:14" s="60" customFormat="1" ht="20.100000000000001" customHeight="1">
      <c r="A32" s="128">
        <f>노무공수!A34</f>
        <v>0</v>
      </c>
      <c r="B32" s="128" t="str">
        <f>노무공수!B34</f>
        <v>7)</v>
      </c>
      <c r="C32" s="388" t="str">
        <f>노무공수!C34</f>
        <v>비전선포식 종료 후 업무관련사항 정리 및 전문기관 결과보고</v>
      </c>
      <c r="D32" s="389"/>
      <c r="E32" s="106"/>
      <c r="F32" s="129"/>
      <c r="G32" s="129"/>
      <c r="H32" s="106"/>
      <c r="I32" s="129"/>
      <c r="J32" s="129"/>
      <c r="K32" s="106"/>
      <c r="L32" s="129"/>
      <c r="M32" s="129"/>
      <c r="N32" s="129"/>
    </row>
    <row r="33" spans="1:14" s="60" customFormat="1" ht="20.100000000000001" customHeight="1">
      <c r="A33" s="128">
        <f>노무공수!A35</f>
        <v>0</v>
      </c>
      <c r="B33" s="128" t="str">
        <f>노무공수!B35</f>
        <v>8)</v>
      </c>
      <c r="C33" s="388" t="str">
        <f>노무공수!C35</f>
        <v>기타 협의에 의하여 지정하는 사항 등</v>
      </c>
      <c r="D33" s="389"/>
      <c r="E33" s="106"/>
      <c r="F33" s="129"/>
      <c r="G33" s="129"/>
      <c r="H33" s="106"/>
      <c r="I33" s="129"/>
      <c r="J33" s="129"/>
      <c r="K33" s="106"/>
      <c r="L33" s="129"/>
      <c r="M33" s="129"/>
      <c r="N33" s="129"/>
    </row>
    <row r="34" spans="1:14" s="60" customFormat="1" ht="20.100000000000001" customHeight="1">
      <c r="A34" s="128">
        <f>노무공수!A36</f>
        <v>2</v>
      </c>
      <c r="B34" s="128">
        <f>노무공수!B36</f>
        <v>0</v>
      </c>
      <c r="C34" s="388" t="str">
        <f>노무공수!C36</f>
        <v>선도기업 선정 비전선포식 기획‧운영</v>
      </c>
      <c r="D34" s="389"/>
      <c r="E34" s="106"/>
      <c r="F34" s="129"/>
      <c r="G34" s="129"/>
      <c r="H34" s="106"/>
      <c r="I34" s="129"/>
      <c r="J34" s="129"/>
      <c r="K34" s="106"/>
      <c r="L34" s="129"/>
      <c r="M34" s="129"/>
      <c r="N34" s="129"/>
    </row>
    <row r="35" spans="1:14" s="60" customFormat="1" ht="20.100000000000001" customHeight="1">
      <c r="A35" s="128">
        <f>노무공수!A37</f>
        <v>0</v>
      </c>
      <c r="B35" s="128" t="str">
        <f>노무공수!B37</f>
        <v>1)</v>
      </c>
      <c r="C35" s="388" t="str">
        <f>노무공수!C37</f>
        <v>전체 비전선포식 프로그램 세부 기획 및 운영</v>
      </c>
      <c r="D35" s="389"/>
      <c r="E35" s="106"/>
      <c r="F35" s="129"/>
      <c r="G35" s="129"/>
      <c r="H35" s="106"/>
      <c r="I35" s="129"/>
      <c r="J35" s="129"/>
      <c r="K35" s="106"/>
      <c r="L35" s="129"/>
      <c r="M35" s="129"/>
      <c r="N35" s="129"/>
    </row>
    <row r="36" spans="1:14" s="60" customFormat="1" ht="20.100000000000001" customHeight="1">
      <c r="A36" s="128">
        <f>노무공수!A38</f>
        <v>0</v>
      </c>
      <c r="B36" s="128">
        <f>노무공수!B38</f>
        <v>0</v>
      </c>
      <c r="C36" s="388" t="str">
        <f>노무공수!C38</f>
        <v>- 프로그램 운영(➊~➌ 프로그램 별) 기획서 제안</v>
      </c>
      <c r="D36" s="389"/>
      <c r="E36" s="106"/>
      <c r="F36" s="129"/>
      <c r="G36" s="129"/>
      <c r="H36" s="106"/>
      <c r="I36" s="129"/>
      <c r="J36" s="129"/>
      <c r="K36" s="106"/>
      <c r="L36" s="129"/>
      <c r="M36" s="129"/>
      <c r="N36" s="129"/>
    </row>
    <row r="37" spans="1:14" s="60" customFormat="1" ht="20.100000000000001" customHeight="1">
      <c r="A37" s="128">
        <f>노무공수!A39</f>
        <v>0</v>
      </c>
      <c r="B37" s="128">
        <f>노무공수!B39</f>
        <v>0</v>
      </c>
      <c r="C37" s="388" t="str">
        <f>노무공수!C39</f>
        <v xml:space="preserve">❶ 지역혁신 선도기업 세레머니, ❷ 선도기업 지원 MOU, </v>
      </c>
      <c r="D37" s="389"/>
      <c r="E37" s="106"/>
      <c r="F37" s="129"/>
      <c r="G37" s="129"/>
      <c r="H37" s="106"/>
      <c r="I37" s="129"/>
      <c r="J37" s="129"/>
      <c r="K37" s="106"/>
      <c r="L37" s="129"/>
      <c r="M37" s="129"/>
      <c r="N37" s="129"/>
    </row>
    <row r="38" spans="1:14" s="60" customFormat="1" ht="20.100000000000001" customHeight="1">
      <c r="A38" s="128">
        <f>노무공수!A40</f>
        <v>0</v>
      </c>
      <c r="B38" s="128">
        <f>노무공수!B40</f>
        <v>0</v>
      </c>
      <c r="C38" s="388" t="str">
        <f>노무공수!C40</f>
        <v>❸ 포상수여식, ❹ 기타(추가제안)</v>
      </c>
      <c r="D38" s="389"/>
      <c r="E38" s="106"/>
      <c r="F38" s="129"/>
      <c r="G38" s="129"/>
      <c r="H38" s="106"/>
      <c r="I38" s="129"/>
      <c r="J38" s="129"/>
      <c r="K38" s="106"/>
      <c r="L38" s="129"/>
      <c r="M38" s="129"/>
      <c r="N38" s="129"/>
    </row>
    <row r="39" spans="1:14" s="60" customFormat="1" ht="20.100000000000001" customHeight="1">
      <c r="A39" s="128">
        <f>노무공수!A41</f>
        <v>0</v>
      </c>
      <c r="B39" s="128" t="str">
        <f>노무공수!B41</f>
        <v>2)</v>
      </c>
      <c r="C39" s="388" t="str">
        <f>노무공수!C41</f>
        <v>선도기업 사업 특성에 따른 전략 및 운영방안 제시</v>
      </c>
      <c r="D39" s="389"/>
      <c r="E39" s="106"/>
      <c r="F39" s="129"/>
      <c r="G39" s="129"/>
      <c r="H39" s="106"/>
      <c r="I39" s="129"/>
      <c r="J39" s="129"/>
      <c r="K39" s="106"/>
      <c r="L39" s="129"/>
      <c r="M39" s="129"/>
      <c r="N39" s="129"/>
    </row>
    <row r="40" spans="1:14" s="60" customFormat="1" ht="20.100000000000001" customHeight="1">
      <c r="A40" s="128">
        <f>노무공수!A42</f>
        <v>0</v>
      </c>
      <c r="B40" s="128">
        <f>노무공수!B42</f>
        <v>0</v>
      </c>
      <c r="C40" s="388" t="str">
        <f>노무공수!C42</f>
        <v>- 지역혁신 선도기업 출범을 기념 및 사업 성과확산을 위한</v>
      </c>
      <c r="D40" s="389"/>
      <c r="E40" s="106"/>
      <c r="F40" s="129"/>
      <c r="G40" s="129"/>
      <c r="H40" s="106"/>
      <c r="I40" s="129"/>
      <c r="J40" s="129"/>
      <c r="K40" s="106"/>
      <c r="L40" s="129"/>
      <c r="M40" s="129"/>
      <c r="N40" s="129"/>
    </row>
    <row r="41" spans="1:14" s="60" customFormat="1" ht="20.100000000000001" customHeight="1">
      <c r="A41" s="128">
        <f>노무공수!A43</f>
        <v>0</v>
      </c>
      <c r="B41" s="128">
        <f>노무공수!B43</f>
        <v>0</v>
      </c>
      <c r="C41" s="388" t="str">
        <f>노무공수!C43</f>
        <v xml:space="preserve">  주요 언론매체 기획보도 추진</v>
      </c>
      <c r="D41" s="389"/>
      <c r="E41" s="106"/>
      <c r="F41" s="129"/>
      <c r="G41" s="129"/>
      <c r="H41" s="106"/>
      <c r="I41" s="129"/>
      <c r="J41" s="129"/>
      <c r="K41" s="106"/>
      <c r="L41" s="129"/>
      <c r="M41" s="129"/>
      <c r="N41" s="129"/>
    </row>
    <row r="42" spans="1:14" s="60" customFormat="1" ht="20.100000000000001" customHeight="1">
      <c r="A42" s="128">
        <f>노무공수!A44</f>
        <v>0</v>
      </c>
      <c r="B42" s="128">
        <f>노무공수!B44</f>
        <v>0</v>
      </c>
      <c r="C42" s="388" t="str">
        <f>노무공수!C44</f>
        <v>* 주요 유력 언론매체 일간지보도가 원칙이나, 기타 언론매체</v>
      </c>
      <c r="D42" s="389"/>
      <c r="E42" s="106"/>
      <c r="F42" s="129"/>
      <c r="G42" s="129"/>
      <c r="H42" s="106"/>
      <c r="I42" s="129"/>
      <c r="J42" s="129"/>
      <c r="K42" s="106"/>
      <c r="L42" s="129"/>
      <c r="M42" s="129"/>
      <c r="N42" s="129"/>
    </row>
    <row r="43" spans="1:14" s="60" customFormat="1" ht="20.100000000000001" customHeight="1">
      <c r="A43" s="128">
        <f>노무공수!A45</f>
        <v>0</v>
      </c>
      <c r="B43" s="128">
        <f>노무공수!B45</f>
        <v>0</v>
      </c>
      <c r="C43" s="388" t="str">
        <f>노무공수!C45</f>
        <v xml:space="preserve">  로 협의 가능</v>
      </c>
      <c r="D43" s="389"/>
      <c r="E43" s="106"/>
      <c r="F43" s="129"/>
      <c r="G43" s="129"/>
      <c r="H43" s="106"/>
      <c r="I43" s="129"/>
      <c r="J43" s="129"/>
      <c r="K43" s="106"/>
      <c r="L43" s="129"/>
      <c r="M43" s="129"/>
      <c r="N43" s="129"/>
    </row>
    <row r="44" spans="1:14" s="60" customFormat="1" ht="20.100000000000001" customHeight="1">
      <c r="A44" s="128">
        <f>노무공수!A46</f>
        <v>0</v>
      </c>
      <c r="B44" s="128">
        <f>노무공수!B46</f>
        <v>0</v>
      </c>
      <c r="C44" s="388" t="str">
        <f>노무공수!C46</f>
        <v xml:space="preserve">- 유사 제도/프로그램의 홍보사례, 공공연의 홍보사례 등을 </v>
      </c>
      <c r="D44" s="389"/>
      <c r="E44" s="106"/>
      <c r="F44" s="129"/>
      <c r="G44" s="129"/>
      <c r="H44" s="106"/>
      <c r="I44" s="129"/>
      <c r="J44" s="129"/>
      <c r="K44" s="106"/>
      <c r="L44" s="129"/>
      <c r="M44" s="129"/>
      <c r="N44" s="129"/>
    </row>
    <row r="45" spans="1:14" s="60" customFormat="1" ht="20.100000000000001" customHeight="1">
      <c r="A45" s="128">
        <f>노무공수!A47</f>
        <v>0</v>
      </c>
      <c r="B45" s="128">
        <f>노무공수!B47</f>
        <v>0</v>
      </c>
      <c r="C45" s="388" t="str">
        <f>노무공수!C47</f>
        <v xml:space="preserve">  분석 및 추가 홍보방안 제시</v>
      </c>
      <c r="D45" s="389"/>
      <c r="E45" s="106"/>
      <c r="F45" s="129"/>
      <c r="G45" s="129"/>
      <c r="H45" s="106"/>
      <c r="I45" s="129"/>
      <c r="J45" s="129"/>
      <c r="K45" s="106"/>
      <c r="L45" s="129"/>
      <c r="M45" s="129"/>
      <c r="N45" s="129"/>
    </row>
    <row r="46" spans="1:14" s="60" customFormat="1" ht="20.100000000000001" customHeight="1">
      <c r="A46" s="128">
        <f>노무공수!A48</f>
        <v>0</v>
      </c>
      <c r="B46" s="128">
        <f>노무공수!B48</f>
        <v>0</v>
      </c>
      <c r="C46" s="388" t="str">
        <f>노무공수!C48</f>
        <v>- 행사 안내 리플렛, 초청장(웹용), 행사 엠블럼, 행사 관련</v>
      </c>
      <c r="D46" s="389"/>
      <c r="E46" s="106"/>
      <c r="F46" s="129"/>
      <c r="G46" s="129"/>
      <c r="H46" s="106"/>
      <c r="I46" s="129"/>
      <c r="J46" s="129"/>
      <c r="K46" s="106"/>
      <c r="L46" s="129"/>
      <c r="M46" s="129"/>
      <c r="N46" s="129"/>
    </row>
    <row r="47" spans="1:14" s="60" customFormat="1" ht="20.100000000000001" customHeight="1">
      <c r="A47" s="128">
        <f>노무공수!A49</f>
        <v>0</v>
      </c>
      <c r="B47" s="128">
        <f>노무공수!B49</f>
        <v>0</v>
      </c>
      <c r="C47" s="388" t="str">
        <f>노무공수!C49</f>
        <v xml:space="preserve">  제작물 등 관련 디자인 제작 및 배포</v>
      </c>
      <c r="D47" s="389"/>
      <c r="E47" s="106"/>
      <c r="F47" s="129"/>
      <c r="G47" s="129"/>
      <c r="H47" s="106"/>
      <c r="I47" s="129"/>
      <c r="J47" s="129"/>
      <c r="K47" s="106"/>
      <c r="L47" s="129"/>
      <c r="M47" s="129"/>
      <c r="N47" s="129"/>
    </row>
    <row r="48" spans="1:14" s="60" customFormat="1" ht="20.100000000000001" customHeight="1">
      <c r="A48" s="420">
        <f>노무공수!A50</f>
        <v>0</v>
      </c>
      <c r="B48" s="420">
        <f>노무공수!B50</f>
        <v>0</v>
      </c>
      <c r="C48" s="421" t="str">
        <f>노무공수!C50</f>
        <v>- 카드 뉴스 등 온라인 채널 업로드용 카드뉴스 제작(총 2건</v>
      </c>
      <c r="D48" s="422"/>
      <c r="E48" s="427"/>
      <c r="F48" s="428"/>
      <c r="G48" s="428"/>
      <c r="H48" s="427"/>
      <c r="I48" s="428"/>
      <c r="J48" s="428"/>
      <c r="K48" s="427"/>
      <c r="L48" s="428"/>
      <c r="M48" s="428"/>
      <c r="N48" s="428"/>
    </row>
    <row r="49" spans="1:14" s="60" customFormat="1" ht="20.100000000000001" customHeight="1">
      <c r="A49" s="128">
        <f>노무공수!A51</f>
        <v>0</v>
      </c>
      <c r="B49" s="128">
        <f>노무공수!B51</f>
        <v>0</v>
      </c>
      <c r="C49" s="388" t="str">
        <f>노무공수!C51</f>
        <v xml:space="preserve">  이내, 온라인 홍보 일체), 현장 사진 촬영 및 영상 스케치</v>
      </c>
      <c r="D49" s="389"/>
      <c r="E49" s="106"/>
      <c r="F49" s="129"/>
      <c r="G49" s="129"/>
      <c r="H49" s="106"/>
      <c r="I49" s="129"/>
      <c r="J49" s="129"/>
      <c r="K49" s="106"/>
      <c r="L49" s="129"/>
      <c r="M49" s="129"/>
      <c r="N49" s="129"/>
    </row>
    <row r="50" spans="1:14" s="60" customFormat="1" ht="20.100000000000001" customHeight="1">
      <c r="A50" s="128">
        <f>노무공수!A52</f>
        <v>0</v>
      </c>
      <c r="B50" s="128">
        <f>노무공수!B52</f>
        <v>0</v>
      </c>
      <c r="C50" s="388" t="str">
        <f>노무공수!C52</f>
        <v xml:space="preserve">  정리 등 수여식 결과에 대한 홍보 카드뉴스 제작(총 2건</v>
      </c>
      <c r="D50" s="389"/>
      <c r="E50" s="106"/>
      <c r="F50" s="129"/>
      <c r="G50" s="129"/>
      <c r="H50" s="106"/>
      <c r="I50" s="129"/>
      <c r="J50" s="129"/>
      <c r="K50" s="106"/>
      <c r="L50" s="129"/>
      <c r="M50" s="129"/>
      <c r="N50" s="129"/>
    </row>
    <row r="51" spans="1:14" s="60" customFormat="1" ht="20.100000000000001" customHeight="1">
      <c r="A51" s="128">
        <f>노무공수!A53</f>
        <v>0</v>
      </c>
      <c r="B51" s="128">
        <f>노무공수!B53</f>
        <v>0</v>
      </c>
      <c r="C51" s="388" t="str">
        <f>노무공수!C53</f>
        <v xml:space="preserve">  이내)</v>
      </c>
      <c r="D51" s="389"/>
      <c r="E51" s="106"/>
      <c r="F51" s="129"/>
      <c r="G51" s="129"/>
      <c r="H51" s="106"/>
      <c r="I51" s="129"/>
      <c r="J51" s="129"/>
      <c r="K51" s="106"/>
      <c r="L51" s="129"/>
      <c r="M51" s="129"/>
      <c r="N51" s="129"/>
    </row>
    <row r="52" spans="1:14" s="60" customFormat="1" ht="20.100000000000001" customHeight="1">
      <c r="A52" s="128">
        <f>노무공수!A54</f>
        <v>0</v>
      </c>
      <c r="B52" s="128">
        <f>노무공수!B54</f>
        <v>0</v>
      </c>
      <c r="C52" s="388" t="str">
        <f>노무공수!C54</f>
        <v>* 콘텐츠 기획·집필·제작·포스팅 등, 카드뉴스 디자인 및</v>
      </c>
      <c r="D52" s="389"/>
      <c r="E52" s="106"/>
      <c r="F52" s="129"/>
      <c r="G52" s="129"/>
      <c r="H52" s="106"/>
      <c r="I52" s="129"/>
      <c r="J52" s="129"/>
      <c r="K52" s="106"/>
      <c r="L52" s="129"/>
      <c r="M52" s="129"/>
      <c r="N52" s="129"/>
    </row>
    <row r="53" spans="1:14" s="60" customFormat="1" ht="20.100000000000001" customHeight="1">
      <c r="A53" s="128">
        <f>노무공수!A55</f>
        <v>0</v>
      </c>
      <c r="B53" s="128">
        <f>노무공수!B55</f>
        <v>0</v>
      </c>
      <c r="C53" s="388" t="str">
        <f>노무공수!C55</f>
        <v xml:space="preserve">  컨텐츠는 수정 가능한 형식의 파일로 제작 및 제출</v>
      </c>
      <c r="D53" s="389"/>
      <c r="E53" s="106"/>
      <c r="F53" s="129"/>
      <c r="G53" s="129"/>
      <c r="H53" s="106"/>
      <c r="I53" s="129"/>
      <c r="J53" s="129"/>
      <c r="K53" s="106"/>
      <c r="L53" s="129"/>
      <c r="M53" s="129"/>
      <c r="N53" s="129"/>
    </row>
    <row r="54" spans="1:14" s="60" customFormat="1" ht="20.100000000000001" customHeight="1">
      <c r="A54" s="128">
        <f>노무공수!A56</f>
        <v>0</v>
      </c>
      <c r="B54" s="128" t="str">
        <f>노무공수!B56</f>
        <v>3)</v>
      </c>
      <c r="C54" s="388" t="str">
        <f>노무공수!C56</f>
        <v>프로그램 진행 관련 무대장치 및 시스템 설치 등</v>
      </c>
      <c r="D54" s="389"/>
      <c r="E54" s="106"/>
      <c r="F54" s="129"/>
      <c r="G54" s="129"/>
      <c r="H54" s="106"/>
      <c r="I54" s="129"/>
      <c r="J54" s="129"/>
      <c r="K54" s="106"/>
      <c r="L54" s="129"/>
      <c r="M54" s="129"/>
      <c r="N54" s="129"/>
    </row>
    <row r="55" spans="1:14" s="60" customFormat="1" ht="20.100000000000001" customHeight="1">
      <c r="A55" s="128">
        <f>노무공수!A57</f>
        <v>0</v>
      </c>
      <c r="B55" s="128">
        <f>노무공수!B57</f>
        <v>0</v>
      </c>
      <c r="C55" s="388" t="str">
        <f>노무공수!C57</f>
        <v>- 사회, 의전, 음향, 영상 등 전문영역 일체와 콘솔 운영</v>
      </c>
      <c r="D55" s="389"/>
      <c r="E55" s="106"/>
      <c r="F55" s="129"/>
      <c r="G55" s="129"/>
      <c r="H55" s="106"/>
      <c r="I55" s="129"/>
      <c r="J55" s="129"/>
      <c r="K55" s="106"/>
      <c r="L55" s="129"/>
      <c r="M55" s="129"/>
      <c r="N55" s="129"/>
    </row>
    <row r="56" spans="1:14" s="60" customFormat="1" ht="20.100000000000001" customHeight="1">
      <c r="A56" s="128">
        <f>노무공수!A58</f>
        <v>0</v>
      </c>
      <c r="B56" s="128">
        <f>노무공수!B58</f>
        <v>0</v>
      </c>
      <c r="C56" s="388" t="str">
        <f>노무공수!C58</f>
        <v>- 주요내빈 및 포상자 등 참가자 관리‧안내</v>
      </c>
      <c r="D56" s="389"/>
      <c r="E56" s="106"/>
      <c r="F56" s="129"/>
      <c r="G56" s="129"/>
      <c r="H56" s="106"/>
      <c r="I56" s="129"/>
      <c r="J56" s="129"/>
      <c r="K56" s="106"/>
      <c r="L56" s="129"/>
      <c r="M56" s="129"/>
      <c r="N56" s="129"/>
    </row>
    <row r="57" spans="1:14" s="60" customFormat="1" ht="20.100000000000001" customHeight="1">
      <c r="A57" s="128">
        <f>노무공수!A59</f>
        <v>0</v>
      </c>
      <c r="B57" s="128">
        <f>노무공수!B59</f>
        <v>0</v>
      </c>
      <c r="C57" s="388" t="str">
        <f>노무공수!C59</f>
        <v>- 선도기업 기념품 제작 및 배포, 참가자용 기념품 제작 및</v>
      </c>
      <c r="D57" s="389"/>
      <c r="E57" s="106"/>
      <c r="F57" s="129"/>
      <c r="G57" s="129"/>
      <c r="H57" s="106"/>
      <c r="I57" s="129"/>
      <c r="J57" s="129"/>
      <c r="K57" s="106"/>
      <c r="L57" s="129"/>
      <c r="M57" s="129"/>
      <c r="N57" s="129"/>
    </row>
    <row r="58" spans="1:14" s="60" customFormat="1" ht="20.100000000000001" customHeight="1">
      <c r="A58" s="128">
        <f>노무공수!A60</f>
        <v>0</v>
      </c>
      <c r="B58" s="128">
        <f>노무공수!B60</f>
        <v>0</v>
      </c>
      <c r="C58" s="388" t="str">
        <f>노무공수!C60</f>
        <v xml:space="preserve">  배포(기념품 300인 규모, 참가자용 기념품은 추후 협의)</v>
      </c>
      <c r="D58" s="389"/>
      <c r="E58" s="106"/>
      <c r="F58" s="129"/>
      <c r="G58" s="129"/>
      <c r="H58" s="106"/>
      <c r="I58" s="129"/>
      <c r="J58" s="129"/>
      <c r="K58" s="106"/>
      <c r="L58" s="129"/>
      <c r="M58" s="129"/>
      <c r="N58" s="129"/>
    </row>
    <row r="59" spans="1:14" s="60" customFormat="1" ht="20.100000000000001" customHeight="1">
      <c r="A59" s="128">
        <f>노무공수!A61</f>
        <v>0</v>
      </c>
      <c r="B59" s="128">
        <f>노무공수!B61</f>
        <v>0</v>
      </c>
      <c r="C59" s="388" t="str">
        <f>노무공수!C61</f>
        <v>- 현장 시설물 조성, 관련 물품 제공 등 현장 운영 일체</v>
      </c>
      <c r="D59" s="389"/>
      <c r="E59" s="106"/>
      <c r="F59" s="129"/>
      <c r="G59" s="129"/>
      <c r="H59" s="106"/>
      <c r="I59" s="129"/>
      <c r="J59" s="129"/>
      <c r="K59" s="106"/>
      <c r="L59" s="129"/>
      <c r="M59" s="129"/>
      <c r="N59" s="129"/>
    </row>
    <row r="60" spans="1:14" s="60" customFormat="1" ht="20.100000000000001" customHeight="1">
      <c r="A60" s="128">
        <f>노무공수!A62</f>
        <v>0</v>
      </c>
      <c r="B60" s="128" t="str">
        <f>노무공수!B62</f>
        <v>4)</v>
      </c>
      <c r="C60" s="388" t="str">
        <f>노무공수!C62</f>
        <v>프로그램 운영 및 결과 정리</v>
      </c>
      <c r="D60" s="389"/>
      <c r="E60" s="106"/>
      <c r="F60" s="129"/>
      <c r="G60" s="129"/>
      <c r="H60" s="106"/>
      <c r="I60" s="129"/>
      <c r="J60" s="129"/>
      <c r="K60" s="106"/>
      <c r="L60" s="129"/>
      <c r="M60" s="129"/>
      <c r="N60" s="129"/>
    </row>
    <row r="61" spans="1:14" s="60" customFormat="1" ht="20.100000000000001" customHeight="1">
      <c r="A61" s="128">
        <f>노무공수!A63</f>
        <v>0</v>
      </c>
      <c r="B61" s="128">
        <f>노무공수!B63</f>
        <v>0</v>
      </c>
      <c r="C61" s="388" t="str">
        <f>노무공수!C63</f>
        <v>- 프로그램 현장운영(운영인력 배치) 및 수여식 결과 정리</v>
      </c>
      <c r="D61" s="389"/>
      <c r="E61" s="106"/>
      <c r="F61" s="129"/>
      <c r="G61" s="129"/>
      <c r="H61" s="106"/>
      <c r="I61" s="129"/>
      <c r="J61" s="129"/>
      <c r="K61" s="106"/>
      <c r="L61" s="129"/>
      <c r="M61" s="129"/>
      <c r="N61" s="129"/>
    </row>
    <row r="62" spans="1:14" s="60" customFormat="1" ht="20.100000000000001" customHeight="1">
      <c r="A62" s="128">
        <f>노무공수!A64</f>
        <v>0</v>
      </c>
      <c r="B62" s="128" t="str">
        <f>노무공수!B64</f>
        <v>5)</v>
      </c>
      <c r="C62" s="388" t="str">
        <f>노무공수!C64</f>
        <v>비전선포식 세부계획(안)</v>
      </c>
      <c r="D62" s="389"/>
      <c r="E62" s="106"/>
      <c r="F62" s="129"/>
      <c r="G62" s="129"/>
      <c r="H62" s="106"/>
      <c r="I62" s="129"/>
      <c r="J62" s="129"/>
      <c r="K62" s="106"/>
      <c r="L62" s="129"/>
      <c r="M62" s="129"/>
      <c r="N62" s="129"/>
    </row>
    <row r="63" spans="1:14" s="60" customFormat="1" ht="20.100000000000001" customHeight="1">
      <c r="A63" s="128">
        <f>노무공수!A65</f>
        <v>0</v>
      </c>
      <c r="B63" s="128">
        <f>노무공수!B65</f>
        <v>0</v>
      </c>
      <c r="C63" s="388" t="str">
        <f>노무공수!C65</f>
        <v>① 지역혁신 선도기업 동영상 시청</v>
      </c>
      <c r="D63" s="389"/>
      <c r="E63" s="106"/>
      <c r="F63" s="129"/>
      <c r="G63" s="129"/>
      <c r="H63" s="106"/>
      <c r="I63" s="129"/>
      <c r="J63" s="129"/>
      <c r="K63" s="106"/>
      <c r="L63" s="129"/>
      <c r="M63" s="129"/>
      <c r="N63" s="129"/>
    </row>
    <row r="64" spans="1:14" s="60" customFormat="1" ht="20.100000000000001" customHeight="1">
      <c r="A64" s="128">
        <f>노무공수!A66</f>
        <v>0</v>
      </c>
      <c r="B64" s="128">
        <f>노무공수!B66</f>
        <v>0</v>
      </c>
      <c r="C64" s="388" t="str">
        <f>노무공수!C66</f>
        <v>- (일시/장소) ‘22년 11월 중, 14:00 ~ 14:03 / 미정</v>
      </c>
      <c r="D64" s="389"/>
      <c r="E64" s="106"/>
      <c r="F64" s="129"/>
      <c r="G64" s="129"/>
      <c r="H64" s="106"/>
      <c r="I64" s="129"/>
      <c r="J64" s="129"/>
      <c r="K64" s="106"/>
      <c r="L64" s="129"/>
      <c r="M64" s="129"/>
      <c r="N64" s="129"/>
    </row>
    <row r="65" spans="1:14" s="60" customFormat="1" ht="20.100000000000001" customHeight="1">
      <c r="A65" s="128">
        <f>노무공수!A67</f>
        <v>0</v>
      </c>
      <c r="B65" s="128">
        <f>노무공수!B67</f>
        <v>0</v>
      </c>
      <c r="C65" s="388" t="str">
        <f>노무공수!C67</f>
        <v>- (진행자) 아나운서</v>
      </c>
      <c r="D65" s="389"/>
      <c r="E65" s="106"/>
      <c r="F65" s="129"/>
      <c r="G65" s="129"/>
      <c r="H65" s="106"/>
      <c r="I65" s="129"/>
      <c r="J65" s="129"/>
      <c r="K65" s="106"/>
      <c r="L65" s="129"/>
      <c r="M65" s="129"/>
      <c r="N65" s="129"/>
    </row>
    <row r="66" spans="1:14" s="60" customFormat="1" ht="20.100000000000001" customHeight="1">
      <c r="A66" s="128">
        <f>노무공수!A68</f>
        <v>0</v>
      </c>
      <c r="B66" s="128">
        <f>노무공수!B68</f>
        <v>0</v>
      </c>
      <c r="C66" s="388" t="str">
        <f>노무공수!C68</f>
        <v>- (주요내용) 지역혁신 선도기업 의미 및 추진방향, 대표기업</v>
      </c>
      <c r="D66" s="389"/>
      <c r="E66" s="106"/>
      <c r="F66" s="129"/>
      <c r="G66" s="129"/>
      <c r="H66" s="106"/>
      <c r="I66" s="129"/>
      <c r="J66" s="129"/>
      <c r="K66" s="106"/>
      <c r="L66" s="129"/>
      <c r="M66" s="129"/>
      <c r="N66" s="129"/>
    </row>
    <row r="67" spans="1:14" s="60" customFormat="1" ht="20.100000000000001" customHeight="1">
      <c r="A67" s="128">
        <f>노무공수!A69</f>
        <v>0</v>
      </c>
      <c r="B67" s="128">
        <f>노무공수!B69</f>
        <v>0</v>
      </c>
      <c r="C67" s="388" t="str">
        <f>노무공수!C69</f>
        <v xml:space="preserve">  소개</v>
      </c>
      <c r="D67" s="389"/>
      <c r="E67" s="106"/>
      <c r="F67" s="129"/>
      <c r="G67" s="129"/>
      <c r="H67" s="106"/>
      <c r="I67" s="129"/>
      <c r="J67" s="129"/>
      <c r="K67" s="106"/>
      <c r="L67" s="129"/>
      <c r="M67" s="129"/>
      <c r="N67" s="129"/>
    </row>
    <row r="68" spans="1:14" s="60" customFormat="1" ht="20.100000000000001" customHeight="1">
      <c r="A68" s="128">
        <f>노무공수!A70</f>
        <v>0</v>
      </c>
      <c r="B68" s="128">
        <f>노무공수!B70</f>
        <v>0</v>
      </c>
      <c r="C68" s="388" t="str">
        <f>노무공수!C70</f>
        <v>② 지역혁신 선도기업 비전선포식 개회·환영·축사</v>
      </c>
      <c r="D68" s="389"/>
      <c r="E68" s="106"/>
      <c r="F68" s="129"/>
      <c r="G68" s="129"/>
      <c r="H68" s="106"/>
      <c r="I68" s="129"/>
      <c r="J68" s="129"/>
      <c r="K68" s="106"/>
      <c r="L68" s="129"/>
      <c r="M68" s="129"/>
      <c r="N68" s="129"/>
    </row>
    <row r="69" spans="1:14" s="60" customFormat="1" ht="20.100000000000001" customHeight="1">
      <c r="A69" s="420">
        <f>노무공수!A71</f>
        <v>0</v>
      </c>
      <c r="B69" s="420">
        <f>노무공수!B71</f>
        <v>0</v>
      </c>
      <c r="C69" s="421" t="str">
        <f>노무공수!C71</f>
        <v>- (일시/장소)‘22년 11월 중, 14:03 ~ 14:15 / 미정</v>
      </c>
      <c r="D69" s="422"/>
      <c r="E69" s="427"/>
      <c r="F69" s="428"/>
      <c r="G69" s="428"/>
      <c r="H69" s="427"/>
      <c r="I69" s="428"/>
      <c r="J69" s="428"/>
      <c r="K69" s="427"/>
      <c r="L69" s="428"/>
      <c r="M69" s="428"/>
      <c r="N69" s="428"/>
    </row>
    <row r="70" spans="1:14" s="60" customFormat="1" ht="20.100000000000001" customHeight="1">
      <c r="A70" s="128">
        <f>노무공수!A72</f>
        <v>0</v>
      </c>
      <c r="B70" s="128">
        <f>노무공수!B72</f>
        <v>0</v>
      </c>
      <c r="C70" s="388" t="str">
        <f>노무공수!C72</f>
        <v>- (연설자)중소벤처기업부 장관, 중소기업기술정보진흥원장,</v>
      </c>
      <c r="D70" s="389"/>
      <c r="E70" s="106"/>
      <c r="F70" s="129"/>
      <c r="G70" s="129"/>
      <c r="H70" s="106"/>
      <c r="I70" s="129"/>
      <c r="J70" s="129"/>
      <c r="K70" s="106"/>
      <c r="L70" s="129"/>
      <c r="M70" s="129"/>
      <c r="N70" s="129"/>
    </row>
    <row r="71" spans="1:14" s="60" customFormat="1" ht="20.100000000000001" customHeight="1">
      <c r="A71" s="128">
        <f>노무공수!A73</f>
        <v>0</v>
      </c>
      <c r="B71" s="128">
        <f>노무공수!B73</f>
        <v>0</v>
      </c>
      <c r="C71" s="388" t="str">
        <f>노무공수!C73</f>
        <v xml:space="preserve">  지자체장</v>
      </c>
      <c r="D71" s="389"/>
      <c r="E71" s="106"/>
      <c r="F71" s="129"/>
      <c r="G71" s="129"/>
      <c r="H71" s="106"/>
      <c r="I71" s="129"/>
      <c r="J71" s="129"/>
      <c r="K71" s="106"/>
      <c r="L71" s="129"/>
      <c r="M71" s="129"/>
      <c r="N71" s="129"/>
    </row>
    <row r="72" spans="1:14" s="60" customFormat="1" ht="20.100000000000001" customHeight="1">
      <c r="A72" s="128">
        <f>노무공수!A74</f>
        <v>0</v>
      </c>
      <c r="B72" s="128">
        <f>노무공수!B74</f>
        <v>0</v>
      </c>
      <c r="C72" s="388" t="str">
        <f>노무공수!C74</f>
        <v>- (주요내용)지역혁신 선도기업에 대한 격려와 개회사, 환영</v>
      </c>
      <c r="D72" s="389"/>
      <c r="E72" s="106"/>
      <c r="F72" s="129"/>
      <c r="G72" s="129"/>
      <c r="H72" s="106"/>
      <c r="I72" s="129"/>
      <c r="J72" s="129"/>
      <c r="K72" s="106"/>
      <c r="L72" s="129"/>
      <c r="M72" s="129"/>
      <c r="N72" s="129"/>
    </row>
    <row r="73" spans="1:14" s="60" customFormat="1" ht="20.100000000000001" customHeight="1">
      <c r="A73" s="128">
        <f>노무공수!A75</f>
        <v>0</v>
      </c>
      <c r="B73" s="128">
        <f>노무공수!B75</f>
        <v>0</v>
      </c>
      <c r="C73" s="388" t="str">
        <f>노무공수!C75</f>
        <v xml:space="preserve">  사, 축사</v>
      </c>
      <c r="D73" s="389"/>
      <c r="E73" s="106"/>
      <c r="F73" s="129"/>
      <c r="G73" s="129"/>
      <c r="H73" s="106"/>
      <c r="I73" s="129"/>
      <c r="J73" s="129"/>
      <c r="K73" s="106"/>
      <c r="L73" s="129"/>
      <c r="M73" s="129"/>
      <c r="N73" s="129"/>
    </row>
    <row r="74" spans="1:14" s="60" customFormat="1" ht="20.100000000000001" customHeight="1">
      <c r="A74" s="128">
        <f>노무공수!A76</f>
        <v>0</v>
      </c>
      <c r="B74" s="128">
        <f>노무공수!B76</f>
        <v>0</v>
      </c>
      <c r="C74" s="388" t="str">
        <f>노무공수!C76</f>
        <v>③ 지역혁신 선도기업 비전선포 세레모니</v>
      </c>
      <c r="D74" s="389"/>
      <c r="E74" s="106"/>
      <c r="F74" s="129"/>
      <c r="G74" s="129"/>
      <c r="H74" s="106"/>
      <c r="I74" s="129"/>
      <c r="J74" s="129"/>
      <c r="K74" s="106"/>
      <c r="L74" s="129"/>
      <c r="M74" s="129"/>
      <c r="N74" s="129"/>
    </row>
    <row r="75" spans="1:14" s="60" customFormat="1" ht="20.100000000000001" customHeight="1">
      <c r="A75" s="128">
        <f>노무공수!A77</f>
        <v>0</v>
      </c>
      <c r="B75" s="128">
        <f>노무공수!B77</f>
        <v>0</v>
      </c>
      <c r="C75" s="388" t="str">
        <f>노무공수!C77</f>
        <v>- (일시)‘22년 11월 중, 14:15 ~ 14:20 / 미정</v>
      </c>
      <c r="D75" s="389"/>
      <c r="E75" s="106"/>
      <c r="F75" s="129"/>
      <c r="G75" s="129"/>
      <c r="H75" s="106"/>
      <c r="I75" s="129"/>
      <c r="J75" s="129"/>
      <c r="K75" s="106"/>
      <c r="L75" s="129"/>
      <c r="M75" s="129"/>
      <c r="N75" s="129"/>
    </row>
    <row r="76" spans="1:14" s="60" customFormat="1" ht="20.100000000000001" customHeight="1">
      <c r="A76" s="128">
        <f>노무공수!A78</f>
        <v>0</v>
      </c>
      <c r="B76" s="128">
        <f>노무공수!B78</f>
        <v>0</v>
      </c>
      <c r="C76" s="388" t="str">
        <f>노무공수!C78</f>
        <v>- (대상)지역혁신 선도기업 및 주요내빈</v>
      </c>
      <c r="D76" s="389"/>
      <c r="E76" s="106"/>
      <c r="F76" s="129"/>
      <c r="G76" s="129"/>
      <c r="H76" s="106"/>
      <c r="I76" s="129"/>
      <c r="J76" s="129"/>
      <c r="K76" s="106"/>
      <c r="L76" s="129"/>
      <c r="M76" s="129"/>
      <c r="N76" s="129"/>
    </row>
    <row r="77" spans="1:14" s="60" customFormat="1" ht="20.100000000000001" customHeight="1">
      <c r="A77" s="128">
        <f>노무공수!A79</f>
        <v>0</v>
      </c>
      <c r="B77" s="128">
        <f>노무공수!B79</f>
        <v>0</v>
      </c>
      <c r="C77" s="388" t="str">
        <f>노무공수!C79</f>
        <v>- (주요내용)지역혁신 선도기업 비전선포 세레모니 및 단체</v>
      </c>
      <c r="D77" s="389"/>
      <c r="E77" s="106"/>
      <c r="F77" s="129"/>
      <c r="G77" s="129"/>
      <c r="H77" s="106"/>
      <c r="I77" s="129"/>
      <c r="J77" s="129"/>
      <c r="K77" s="106"/>
      <c r="L77" s="129"/>
      <c r="M77" s="129"/>
      <c r="N77" s="129"/>
    </row>
    <row r="78" spans="1:14" s="60" customFormat="1" ht="20.100000000000001" customHeight="1">
      <c r="A78" s="128">
        <f>노무공수!A80</f>
        <v>0</v>
      </c>
      <c r="B78" s="128">
        <f>노무공수!B80</f>
        <v>0</v>
      </c>
      <c r="C78" s="388" t="str">
        <f>노무공수!C80</f>
        <v xml:space="preserve">  촬영</v>
      </c>
      <c r="D78" s="389"/>
      <c r="E78" s="106"/>
      <c r="F78" s="129"/>
      <c r="G78" s="129"/>
      <c r="H78" s="106"/>
      <c r="I78" s="129"/>
      <c r="J78" s="129"/>
      <c r="K78" s="106"/>
      <c r="L78" s="129"/>
      <c r="M78" s="129"/>
      <c r="N78" s="129"/>
    </row>
    <row r="79" spans="1:14" s="60" customFormat="1" ht="20.100000000000001" customHeight="1">
      <c r="A79" s="128">
        <f>노무공수!A81</f>
        <v>0</v>
      </c>
      <c r="B79" s="128">
        <f>노무공수!B81</f>
        <v>0</v>
      </c>
      <c r="C79" s="388" t="str">
        <f>노무공수!C81</f>
        <v>④ 지역혁신 선도기업 지원 MOU</v>
      </c>
      <c r="D79" s="389"/>
      <c r="E79" s="106"/>
      <c r="F79" s="129"/>
      <c r="G79" s="129"/>
      <c r="H79" s="106"/>
      <c r="I79" s="129"/>
      <c r="J79" s="129"/>
      <c r="K79" s="106"/>
      <c r="L79" s="129"/>
      <c r="M79" s="129"/>
      <c r="N79" s="129"/>
    </row>
    <row r="80" spans="1:14" s="60" customFormat="1" ht="20.100000000000001" customHeight="1">
      <c r="A80" s="128">
        <f>노무공수!A82</f>
        <v>0</v>
      </c>
      <c r="B80" s="128">
        <f>노무공수!B82</f>
        <v>0</v>
      </c>
      <c r="C80" s="388" t="str">
        <f>노무공수!C82</f>
        <v>- (일시)‘22년 11월 중, 14:20 ~ 14:35 / 미정</v>
      </c>
      <c r="D80" s="389"/>
      <c r="E80" s="106"/>
      <c r="F80" s="129"/>
      <c r="G80" s="129"/>
      <c r="H80" s="106"/>
      <c r="I80" s="129"/>
      <c r="J80" s="129"/>
      <c r="K80" s="106"/>
      <c r="L80" s="129"/>
      <c r="M80" s="129"/>
      <c r="N80" s="129"/>
    </row>
    <row r="81" spans="1:14" s="60" customFormat="1" ht="20.100000000000001" customHeight="1">
      <c r="A81" s="128">
        <f>노무공수!A83</f>
        <v>0</v>
      </c>
      <c r="B81" s="128">
        <f>노무공수!B83</f>
        <v>0</v>
      </c>
      <c r="C81" s="388" t="str">
        <f>노무공수!C83</f>
        <v>- (대상)중소벤처기업부 장관, 시·도 부단체장, 지원기관장</v>
      </c>
      <c r="D81" s="389"/>
      <c r="E81" s="106"/>
      <c r="F81" s="129"/>
      <c r="G81" s="129"/>
      <c r="H81" s="106"/>
      <c r="I81" s="129"/>
      <c r="J81" s="129"/>
      <c r="K81" s="106"/>
      <c r="L81" s="129"/>
      <c r="M81" s="129"/>
      <c r="N81" s="129"/>
    </row>
    <row r="82" spans="1:14" s="60" customFormat="1" ht="20.100000000000001" customHeight="1">
      <c r="A82" s="128">
        <f>노무공수!A84</f>
        <v>0</v>
      </c>
      <c r="B82" s="128">
        <f>노무공수!B84</f>
        <v>0</v>
      </c>
      <c r="C82" s="388" t="str">
        <f>노무공수!C84</f>
        <v>- (주요내용)지역혁신 선도기업 지원기관 업무협약식 및 단체</v>
      </c>
      <c r="D82" s="389"/>
      <c r="E82" s="106"/>
      <c r="F82" s="129"/>
      <c r="G82" s="129"/>
      <c r="H82" s="106"/>
      <c r="I82" s="129"/>
      <c r="J82" s="129"/>
      <c r="K82" s="106"/>
      <c r="L82" s="129"/>
      <c r="M82" s="129"/>
      <c r="N82" s="129"/>
    </row>
    <row r="83" spans="1:14" s="60" customFormat="1" ht="20.100000000000001" customHeight="1">
      <c r="A83" s="128">
        <f>노무공수!A85</f>
        <v>0</v>
      </c>
      <c r="B83" s="128">
        <f>노무공수!B85</f>
        <v>0</v>
      </c>
      <c r="C83" s="388" t="str">
        <f>노무공수!C85</f>
        <v xml:space="preserve">  촬영</v>
      </c>
      <c r="D83" s="389"/>
      <c r="E83" s="106"/>
      <c r="F83" s="129"/>
      <c r="G83" s="129"/>
      <c r="H83" s="106"/>
      <c r="I83" s="129"/>
      <c r="J83" s="129"/>
      <c r="K83" s="106"/>
      <c r="L83" s="129"/>
      <c r="M83" s="129"/>
      <c r="N83" s="129"/>
    </row>
    <row r="84" spans="1:14" s="60" customFormat="1" ht="20.100000000000001" customHeight="1">
      <c r="A84" s="128">
        <f>노무공수!A86</f>
        <v>0</v>
      </c>
      <c r="B84" s="128">
        <f>노무공수!B86</f>
        <v>0</v>
      </c>
      <c r="C84" s="388" t="str">
        <f>노무공수!C86</f>
        <v>⑤ 지역산업진흥 우수 유공자 포상</v>
      </c>
      <c r="D84" s="389"/>
      <c r="E84" s="106"/>
      <c r="F84" s="129"/>
      <c r="G84" s="129"/>
      <c r="H84" s="106"/>
      <c r="I84" s="129"/>
      <c r="J84" s="129"/>
      <c r="K84" s="106"/>
      <c r="L84" s="129"/>
      <c r="M84" s="129"/>
      <c r="N84" s="129"/>
    </row>
    <row r="85" spans="1:14" s="60" customFormat="1" ht="20.100000000000001" customHeight="1">
      <c r="A85" s="128">
        <f>노무공수!A87</f>
        <v>0</v>
      </c>
      <c r="B85" s="128">
        <f>노무공수!B87</f>
        <v>0</v>
      </c>
      <c r="C85" s="388" t="str">
        <f>노무공수!C87</f>
        <v>- (일시) ‘22년 11월 중, 14:35 ~ 15:00 / 미정</v>
      </c>
      <c r="D85" s="389"/>
      <c r="E85" s="106"/>
      <c r="F85" s="129"/>
      <c r="G85" s="129"/>
      <c r="H85" s="106"/>
      <c r="I85" s="129"/>
      <c r="J85" s="129"/>
      <c r="K85" s="106"/>
      <c r="L85" s="129"/>
      <c r="M85" s="129"/>
      <c r="N85" s="129"/>
    </row>
    <row r="86" spans="1:14" s="60" customFormat="1" ht="20.100000000000001" customHeight="1">
      <c r="A86" s="128">
        <f>노무공수!A88</f>
        <v>0</v>
      </c>
      <c r="B86" s="128">
        <f>노무공수!B88</f>
        <v>0</v>
      </c>
      <c r="C86" s="388" t="str">
        <f>노무공수!C88</f>
        <v>- (대상) 중소벤처기업부 장관, 유공자</v>
      </c>
      <c r="D86" s="389"/>
      <c r="E86" s="106"/>
      <c r="F86" s="129"/>
      <c r="G86" s="129"/>
      <c r="H86" s="106"/>
      <c r="I86" s="129"/>
      <c r="J86" s="129"/>
      <c r="K86" s="106"/>
      <c r="L86" s="129"/>
      <c r="M86" s="129"/>
      <c r="N86" s="129"/>
    </row>
    <row r="87" spans="1:14" s="60" customFormat="1" ht="20.100000000000001" customHeight="1">
      <c r="A87" s="128">
        <f>노무공수!A89</f>
        <v>0</v>
      </c>
      <c r="B87" s="128">
        <f>노무공수!B89</f>
        <v>0</v>
      </c>
      <c r="C87" s="388" t="str">
        <f>노무공수!C89</f>
        <v>- (주요내용) 지역산업진흥 우수 유공자 포상</v>
      </c>
      <c r="D87" s="389"/>
      <c r="E87" s="106"/>
      <c r="F87" s="129"/>
      <c r="G87" s="129"/>
      <c r="H87" s="106"/>
      <c r="I87" s="129"/>
      <c r="J87" s="129"/>
      <c r="K87" s="106"/>
      <c r="L87" s="129"/>
      <c r="M87" s="129"/>
      <c r="N87" s="129"/>
    </row>
    <row r="88" spans="1:14" ht="35.1" customHeight="1">
      <c r="A88" s="483" t="s">
        <v>150</v>
      </c>
      <c r="B88" s="484"/>
      <c r="C88" s="391"/>
      <c r="D88" s="111"/>
      <c r="E88" s="130"/>
      <c r="F88" s="131"/>
      <c r="G88" s="132">
        <f>SUM(G8:G87)</f>
        <v>0</v>
      </c>
      <c r="H88" s="130"/>
      <c r="I88" s="131"/>
      <c r="J88" s="132">
        <f>SUM(J8:J87)</f>
        <v>0</v>
      </c>
      <c r="K88" s="130"/>
      <c r="L88" s="131"/>
      <c r="M88" s="132">
        <f>SUM(M8:M87)</f>
        <v>0</v>
      </c>
      <c r="N88" s="132">
        <f>SUM(N8:N87)</f>
        <v>0</v>
      </c>
    </row>
  </sheetData>
  <mergeCells count="7">
    <mergeCell ref="A88:B88"/>
    <mergeCell ref="N5:N6"/>
    <mergeCell ref="A5:B6"/>
    <mergeCell ref="H5:J5"/>
    <mergeCell ref="K5:M5"/>
    <mergeCell ref="E5:G5"/>
    <mergeCell ref="C5:D6"/>
  </mergeCells>
  <phoneticPr fontId="8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80" firstPageNumber="15" fitToHeight="1000" orientation="landscape" r:id="rId1"/>
  <headerFooter alignWithMargins="0">
    <oddFooter>&amp;R&amp;G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showGridLines="0" showZeros="0" view="pageBreakPreview" zoomScaleNormal="85" zoomScaleSheetLayoutView="100" workbookViewId="0"/>
  </sheetViews>
  <sheetFormatPr defaultColWidth="7.109375" defaultRowHeight="12"/>
  <cols>
    <col min="1" max="2" width="2.77734375" style="153" customWidth="1"/>
    <col min="3" max="3" width="46.77734375" style="154" customWidth="1"/>
    <col min="4" max="4" width="0.44140625" style="154" customWidth="1"/>
    <col min="5" max="5" width="8.77734375" style="155" customWidth="1"/>
    <col min="6" max="7" width="8.77734375" style="156" customWidth="1"/>
    <col min="8" max="8" width="8.77734375" style="155" customWidth="1"/>
    <col min="9" max="10" width="8.77734375" style="156" customWidth="1"/>
    <col min="11" max="11" width="8.77734375" style="155" customWidth="1"/>
    <col min="12" max="13" width="8.77734375" style="156" customWidth="1"/>
    <col min="14" max="14" width="8.44140625" style="185" customWidth="1"/>
    <col min="15" max="15" width="13" style="152" hidden="1" customWidth="1"/>
    <col min="16" max="16384" width="7.109375" style="152"/>
  </cols>
  <sheetData>
    <row r="1" spans="1:15" s="136" customFormat="1" ht="20.100000000000001" customHeight="1">
      <c r="A1" s="136" t="s">
        <v>163</v>
      </c>
      <c r="C1" s="137"/>
      <c r="D1" s="137"/>
      <c r="E1" s="138"/>
      <c r="F1" s="139"/>
      <c r="G1" s="139"/>
      <c r="H1" s="138"/>
      <c r="I1" s="139"/>
      <c r="J1" s="139"/>
      <c r="K1" s="138"/>
      <c r="L1" s="139"/>
      <c r="M1" s="139"/>
      <c r="N1" s="140"/>
    </row>
    <row r="2" spans="1:15" s="146" customFormat="1" ht="39.950000000000003" customHeight="1">
      <c r="A2" s="141" t="s">
        <v>29</v>
      </c>
      <c r="B2" s="141"/>
      <c r="C2" s="142"/>
      <c r="D2" s="142"/>
      <c r="E2" s="143"/>
      <c r="F2" s="144"/>
      <c r="G2" s="144"/>
      <c r="H2" s="143"/>
      <c r="I2" s="144"/>
      <c r="J2" s="144"/>
      <c r="K2" s="143"/>
      <c r="L2" s="144"/>
      <c r="M2" s="144"/>
      <c r="N2" s="145"/>
    </row>
    <row r="3" spans="1:15" ht="20.100000000000001" customHeight="1">
      <c r="A3" s="147"/>
      <c r="B3" s="147"/>
      <c r="C3" s="148"/>
      <c r="D3" s="148"/>
      <c r="E3" s="149"/>
      <c r="F3" s="150"/>
      <c r="G3" s="150"/>
      <c r="H3" s="149"/>
      <c r="I3" s="150"/>
      <c r="J3" s="150"/>
      <c r="K3" s="149"/>
      <c r="L3" s="150"/>
      <c r="M3" s="150"/>
      <c r="N3" s="151"/>
    </row>
    <row r="4" spans="1:15" ht="20.100000000000001" customHeight="1">
      <c r="A4" s="104" t="str">
        <f>원가!$A$3</f>
        <v>□ 과업명 : 지역혁신 선도기업 100 비전선포식</v>
      </c>
      <c r="N4" s="157"/>
      <c r="O4" s="158"/>
    </row>
    <row r="5" spans="1:15" ht="20.100000000000001" customHeight="1">
      <c r="A5" s="494" t="s">
        <v>232</v>
      </c>
      <c r="B5" s="495"/>
      <c r="C5" s="502" t="s">
        <v>161</v>
      </c>
      <c r="D5" s="503"/>
      <c r="E5" s="499" t="s">
        <v>38</v>
      </c>
      <c r="F5" s="500"/>
      <c r="G5" s="501"/>
      <c r="H5" s="499" t="s">
        <v>39</v>
      </c>
      <c r="I5" s="500"/>
      <c r="J5" s="501"/>
      <c r="K5" s="499" t="s">
        <v>49</v>
      </c>
      <c r="L5" s="500"/>
      <c r="M5" s="501"/>
      <c r="N5" s="498" t="s">
        <v>30</v>
      </c>
      <c r="O5" s="158"/>
    </row>
    <row r="6" spans="1:15" ht="30" customHeight="1">
      <c r="A6" s="494"/>
      <c r="B6" s="495"/>
      <c r="C6" s="504"/>
      <c r="D6" s="505"/>
      <c r="E6" s="159" t="s">
        <v>169</v>
      </c>
      <c r="F6" s="159" t="s">
        <v>170</v>
      </c>
      <c r="G6" s="159" t="s">
        <v>171</v>
      </c>
      <c r="H6" s="159" t="s">
        <v>169</v>
      </c>
      <c r="I6" s="159" t="s">
        <v>170</v>
      </c>
      <c r="J6" s="159" t="s">
        <v>171</v>
      </c>
      <c r="K6" s="159" t="s">
        <v>169</v>
      </c>
      <c r="L6" s="159" t="s">
        <v>170</v>
      </c>
      <c r="M6" s="159" t="s">
        <v>171</v>
      </c>
      <c r="N6" s="498"/>
    </row>
    <row r="7" spans="1:15" s="153" customFormat="1" ht="15" customHeight="1">
      <c r="A7" s="160"/>
      <c r="B7" s="161"/>
      <c r="C7" s="386"/>
      <c r="D7" s="162"/>
      <c r="E7" s="163" t="s">
        <v>37</v>
      </c>
      <c r="F7" s="163" t="s">
        <v>33</v>
      </c>
      <c r="G7" s="163" t="s">
        <v>34</v>
      </c>
      <c r="H7" s="163" t="s">
        <v>37</v>
      </c>
      <c r="I7" s="163" t="s">
        <v>33</v>
      </c>
      <c r="J7" s="163" t="s">
        <v>34</v>
      </c>
      <c r="K7" s="163" t="s">
        <v>37</v>
      </c>
      <c r="L7" s="163" t="s">
        <v>33</v>
      </c>
      <c r="M7" s="163" t="s">
        <v>34</v>
      </c>
      <c r="N7" s="160"/>
      <c r="O7" s="164"/>
    </row>
    <row r="8" spans="1:15" s="153" customFormat="1" ht="15" customHeight="1">
      <c r="A8" s="165"/>
      <c r="B8" s="166"/>
      <c r="C8" s="387"/>
      <c r="D8" s="167"/>
      <c r="E8" s="168" t="s">
        <v>36</v>
      </c>
      <c r="F8" s="169" t="s">
        <v>52</v>
      </c>
      <c r="G8" s="170" t="s">
        <v>1</v>
      </c>
      <c r="H8" s="168" t="s">
        <v>36</v>
      </c>
      <c r="I8" s="169" t="s">
        <v>52</v>
      </c>
      <c r="J8" s="170" t="s">
        <v>1</v>
      </c>
      <c r="K8" s="168" t="s">
        <v>36</v>
      </c>
      <c r="L8" s="169" t="s">
        <v>52</v>
      </c>
      <c r="M8" s="170" t="s">
        <v>1</v>
      </c>
      <c r="N8" s="171"/>
    </row>
    <row r="9" spans="1:15" s="153" customFormat="1" ht="20.100000000000001" customHeight="1">
      <c r="A9" s="128" t="str">
        <f>작업일수!A9</f>
        <v>▶</v>
      </c>
      <c r="B9" s="128">
        <f>작업일수!B9</f>
        <v>0</v>
      </c>
      <c r="C9" s="388" t="str">
        <f>작업일수!C9</f>
        <v>지역혁신 선도기업 100 비전선포식</v>
      </c>
      <c r="D9" s="389"/>
      <c r="E9" s="172">
        <v>1</v>
      </c>
      <c r="F9" s="173">
        <f>+작업일수!H9</f>
        <v>13.2</v>
      </c>
      <c r="G9" s="174">
        <f>IF(A9&gt;0,TRUNC(E9*F9,2),"")</f>
        <v>13.2</v>
      </c>
      <c r="H9" s="172">
        <v>1</v>
      </c>
      <c r="I9" s="173">
        <f>+작업일수!L9</f>
        <v>24.2</v>
      </c>
      <c r="J9" s="174">
        <f>IF(A9&gt;0,TRUNC(H9*I9,2),"")</f>
        <v>24.2</v>
      </c>
      <c r="K9" s="172">
        <v>1</v>
      </c>
      <c r="L9" s="173">
        <f>+작업일수!P9</f>
        <v>26.4</v>
      </c>
      <c r="M9" s="174">
        <f>IF(A9&gt;0,TRUNC(K9*L9,2),"")</f>
        <v>26.4</v>
      </c>
      <c r="N9" s="175"/>
    </row>
    <row r="10" spans="1:15" s="153" customFormat="1" ht="20.100000000000001" customHeight="1">
      <c r="A10" s="128">
        <f>작업일수!A10</f>
        <v>1</v>
      </c>
      <c r="B10" s="128">
        <f>작업일수!B10</f>
        <v>0</v>
      </c>
      <c r="C10" s="388" t="str">
        <f>작업일수!C10</f>
        <v>총괄사항</v>
      </c>
      <c r="D10" s="389"/>
      <c r="E10" s="172"/>
      <c r="F10" s="173"/>
      <c r="G10" s="174"/>
      <c r="H10" s="172"/>
      <c r="I10" s="173"/>
      <c r="J10" s="174"/>
      <c r="K10" s="172"/>
      <c r="L10" s="173"/>
      <c r="M10" s="174"/>
      <c r="N10" s="175"/>
    </row>
    <row r="11" spans="1:15" s="153" customFormat="1" ht="20.100000000000001" customHeight="1">
      <c r="A11" s="128">
        <f>작업일수!A11</f>
        <v>0</v>
      </c>
      <c r="B11" s="128" t="str">
        <f>작업일수!B11</f>
        <v>1)</v>
      </c>
      <c r="C11" s="388" t="str">
        <f>작업일수!C11</f>
        <v>비전선포식 기획 및 운영방안 제시</v>
      </c>
      <c r="D11" s="389"/>
      <c r="E11" s="172"/>
      <c r="F11" s="173"/>
      <c r="G11" s="174"/>
      <c r="H11" s="172"/>
      <c r="I11" s="173"/>
      <c r="J11" s="174"/>
      <c r="K11" s="172"/>
      <c r="L11" s="173"/>
      <c r="M11" s="174"/>
      <c r="N11" s="175"/>
    </row>
    <row r="12" spans="1:15" s="153" customFormat="1" ht="20.100000000000001" customHeight="1">
      <c r="A12" s="128">
        <f>작업일수!A12</f>
        <v>0</v>
      </c>
      <c r="B12" s="128">
        <f>작업일수!B12</f>
        <v>0</v>
      </c>
      <c r="C12" s="388" t="str">
        <f>작업일수!C12</f>
        <v>- 비전선포식 전체 컨셉 및 개최 방향 제시</v>
      </c>
      <c r="D12" s="389"/>
      <c r="E12" s="172"/>
      <c r="F12" s="173"/>
      <c r="G12" s="174"/>
      <c r="H12" s="172"/>
      <c r="I12" s="173"/>
      <c r="J12" s="174"/>
      <c r="K12" s="172"/>
      <c r="L12" s="173"/>
      <c r="M12" s="174"/>
      <c r="N12" s="175"/>
    </row>
    <row r="13" spans="1:15" s="153" customFormat="1" ht="20.100000000000001" customHeight="1">
      <c r="A13" s="128">
        <f>작업일수!A13</f>
        <v>0</v>
      </c>
      <c r="B13" s="128">
        <f>작업일수!B13</f>
        <v>0</v>
      </c>
      <c r="C13" s="388" t="str">
        <f>작업일수!C13</f>
        <v>- 비전선포식 세부 프로그램 등 기획 및 운영방안 제시</v>
      </c>
      <c r="D13" s="389"/>
      <c r="E13" s="172"/>
      <c r="F13" s="173"/>
      <c r="G13" s="174"/>
      <c r="H13" s="172"/>
      <c r="I13" s="173"/>
      <c r="J13" s="174"/>
      <c r="K13" s="172"/>
      <c r="L13" s="173"/>
      <c r="M13" s="174"/>
      <c r="N13" s="175"/>
    </row>
    <row r="14" spans="1:15" s="153" customFormat="1" ht="20.100000000000001" customHeight="1">
      <c r="A14" s="128">
        <f>작업일수!A14</f>
        <v>0</v>
      </c>
      <c r="B14" s="128">
        <f>작업일수!B14</f>
        <v>0</v>
      </c>
      <c r="C14" s="388" t="str">
        <f>작업일수!C14</f>
        <v>- 운영 매뉴얼, 시나리오 등 제시</v>
      </c>
      <c r="D14" s="389"/>
      <c r="E14" s="172"/>
      <c r="F14" s="173"/>
      <c r="G14" s="174"/>
      <c r="H14" s="172"/>
      <c r="I14" s="173"/>
      <c r="J14" s="174"/>
      <c r="K14" s="172"/>
      <c r="L14" s="173"/>
      <c r="M14" s="174"/>
      <c r="N14" s="175"/>
    </row>
    <row r="15" spans="1:15" s="153" customFormat="1" ht="20.100000000000001" customHeight="1">
      <c r="A15" s="128">
        <f>작업일수!A15</f>
        <v>0</v>
      </c>
      <c r="B15" s="128" t="str">
        <f>작업일수!B15</f>
        <v>2)</v>
      </c>
      <c r="C15" s="388" t="str">
        <f>작업일수!C15</f>
        <v>주최 및 전문기관의 비전선포식 기획 및 준비 업무 지원</v>
      </c>
      <c r="D15" s="389"/>
      <c r="E15" s="172"/>
      <c r="F15" s="173"/>
      <c r="G15" s="174"/>
      <c r="H15" s="172"/>
      <c r="I15" s="173"/>
      <c r="J15" s="174"/>
      <c r="K15" s="172"/>
      <c r="L15" s="173"/>
      <c r="M15" s="174"/>
      <c r="N15" s="175"/>
    </row>
    <row r="16" spans="1:15" s="153" customFormat="1" ht="20.100000000000001" customHeight="1">
      <c r="A16" s="128">
        <f>작업일수!A16</f>
        <v>0</v>
      </c>
      <c r="B16" s="128">
        <f>작업일수!B16</f>
        <v>0</v>
      </c>
      <c r="C16" s="388" t="str">
        <f>작업일수!C16</f>
        <v>- 보고자료 작성 및 각종 기획 관련 회의 참석‧지원</v>
      </c>
      <c r="D16" s="389"/>
      <c r="E16" s="172"/>
      <c r="F16" s="173"/>
      <c r="G16" s="174"/>
      <c r="H16" s="172"/>
      <c r="I16" s="173"/>
      <c r="J16" s="174"/>
      <c r="K16" s="172"/>
      <c r="L16" s="173"/>
      <c r="M16" s="174"/>
      <c r="N16" s="175"/>
    </row>
    <row r="17" spans="1:14" s="153" customFormat="1" ht="20.100000000000001" customHeight="1">
      <c r="A17" s="128">
        <f>작업일수!A17</f>
        <v>0</v>
      </c>
      <c r="B17" s="128">
        <f>작업일수!B17</f>
        <v>0</v>
      </c>
      <c r="C17" s="388" t="str">
        <f>작업일수!C17</f>
        <v>- 비전선포식 준비의 효율성 제고를 위한 전담인력 배정</v>
      </c>
      <c r="D17" s="389"/>
      <c r="E17" s="172"/>
      <c r="F17" s="173"/>
      <c r="G17" s="174"/>
      <c r="H17" s="172"/>
      <c r="I17" s="173"/>
      <c r="J17" s="174"/>
      <c r="K17" s="172"/>
      <c r="L17" s="173"/>
      <c r="M17" s="174"/>
      <c r="N17" s="175"/>
    </row>
    <row r="18" spans="1:14" s="153" customFormat="1" ht="20.100000000000001" customHeight="1">
      <c r="A18" s="128">
        <f>작업일수!A18</f>
        <v>0</v>
      </c>
      <c r="B18" s="128" t="str">
        <f>작업일수!B18</f>
        <v>3)</v>
      </c>
      <c r="C18" s="388" t="str">
        <f>작업일수!C18</f>
        <v>비전선포식 참가자 관리, 기념품 제작 배포</v>
      </c>
      <c r="D18" s="389"/>
      <c r="E18" s="172"/>
      <c r="F18" s="173"/>
      <c r="G18" s="174"/>
      <c r="H18" s="172"/>
      <c r="I18" s="173"/>
      <c r="J18" s="174"/>
      <c r="K18" s="172"/>
      <c r="L18" s="173"/>
      <c r="M18" s="174"/>
      <c r="N18" s="175"/>
    </row>
    <row r="19" spans="1:14" s="153" customFormat="1" ht="20.100000000000001" customHeight="1">
      <c r="A19" s="128">
        <f>작업일수!A19</f>
        <v>0</v>
      </c>
      <c r="B19" s="128">
        <f>작업일수!B19</f>
        <v>0</v>
      </c>
      <c r="C19" s="388" t="str">
        <f>작업일수!C19</f>
        <v>- 참가자 초청․관리(300인 규모) 및 현장 리셉션 운영</v>
      </c>
      <c r="D19" s="389"/>
      <c r="E19" s="172"/>
      <c r="F19" s="173"/>
      <c r="G19" s="174"/>
      <c r="H19" s="172"/>
      <c r="I19" s="173"/>
      <c r="J19" s="174"/>
      <c r="K19" s="172"/>
      <c r="L19" s="173"/>
      <c r="M19" s="174"/>
      <c r="N19" s="175"/>
    </row>
    <row r="20" spans="1:14" s="153" customFormat="1" ht="20.100000000000001" customHeight="1">
      <c r="A20" s="128">
        <f>작업일수!A20</f>
        <v>0</v>
      </c>
      <c r="B20" s="128">
        <f>작업일수!B20</f>
        <v>0</v>
      </c>
      <c r="C20" s="388" t="str">
        <f>작업일수!C20</f>
        <v>- 참가자 식‧음료 제공, 상시 다과 제공</v>
      </c>
      <c r="D20" s="389"/>
      <c r="E20" s="172"/>
      <c r="F20" s="173"/>
      <c r="G20" s="174"/>
      <c r="H20" s="172"/>
      <c r="I20" s="173"/>
      <c r="J20" s="174"/>
      <c r="K20" s="172"/>
      <c r="L20" s="173"/>
      <c r="M20" s="174"/>
      <c r="N20" s="175"/>
    </row>
    <row r="21" spans="1:14" s="153" customFormat="1" ht="20.100000000000001" customHeight="1">
      <c r="A21" s="128">
        <f>작업일수!A21</f>
        <v>0</v>
      </c>
      <c r="B21" s="128">
        <f>작업일수!B21</f>
        <v>0</v>
      </c>
      <c r="C21" s="388" t="str">
        <f>작업일수!C21</f>
        <v>- 참가자용 기념품 제작‧배포</v>
      </c>
      <c r="D21" s="389"/>
      <c r="E21" s="172"/>
      <c r="F21" s="173"/>
      <c r="G21" s="174"/>
      <c r="H21" s="172"/>
      <c r="I21" s="173"/>
      <c r="J21" s="174"/>
      <c r="K21" s="172"/>
      <c r="L21" s="173"/>
      <c r="M21" s="174"/>
      <c r="N21" s="175"/>
    </row>
    <row r="22" spans="1:14" s="153" customFormat="1" ht="20.100000000000001" customHeight="1">
      <c r="A22" s="128">
        <f>작업일수!A22</f>
        <v>0</v>
      </c>
      <c r="B22" s="128">
        <f>작업일수!B22</f>
        <v>0</v>
      </c>
      <c r="C22" s="388" t="str">
        <f>작업일수!C22</f>
        <v>- 주요인사 대기실 및 의전 지원(다과 등)</v>
      </c>
      <c r="D22" s="389"/>
      <c r="E22" s="172"/>
      <c r="F22" s="173"/>
      <c r="G22" s="174"/>
      <c r="H22" s="172"/>
      <c r="I22" s="173"/>
      <c r="J22" s="174"/>
      <c r="K22" s="172"/>
      <c r="L22" s="173"/>
      <c r="M22" s="174"/>
      <c r="N22" s="175"/>
    </row>
    <row r="23" spans="1:14" s="153" customFormat="1" ht="20.100000000000001" customHeight="1">
      <c r="A23" s="128">
        <f>작업일수!A23</f>
        <v>0</v>
      </c>
      <c r="B23" s="128" t="str">
        <f>작업일수!B23</f>
        <v>4)</v>
      </c>
      <c r="C23" s="388" t="str">
        <f>작업일수!C23</f>
        <v>비전선포식 현장 운영 및 시설물 지원</v>
      </c>
      <c r="D23" s="389"/>
      <c r="E23" s="172"/>
      <c r="F23" s="173"/>
      <c r="G23" s="174"/>
      <c r="H23" s="172"/>
      <c r="I23" s="173"/>
      <c r="J23" s="174"/>
      <c r="K23" s="172"/>
      <c r="L23" s="173"/>
      <c r="M23" s="174"/>
      <c r="N23" s="175"/>
    </row>
    <row r="24" spans="1:14" s="153" customFormat="1" ht="20.100000000000001" customHeight="1">
      <c r="A24" s="128">
        <f>작업일수!A24</f>
        <v>0</v>
      </c>
      <c r="B24" s="128">
        <f>작업일수!B24</f>
        <v>0</v>
      </c>
      <c r="C24" s="388" t="str">
        <f>작업일수!C24</f>
        <v>- 현장 사무국(부처, 주관기관 등) 운영 및 관련 시설물 지원</v>
      </c>
      <c r="D24" s="389"/>
      <c r="E24" s="172"/>
      <c r="F24" s="173"/>
      <c r="G24" s="174"/>
      <c r="H24" s="172"/>
      <c r="I24" s="173"/>
      <c r="J24" s="174"/>
      <c r="K24" s="172"/>
      <c r="L24" s="173"/>
      <c r="M24" s="174"/>
      <c r="N24" s="175"/>
    </row>
    <row r="25" spans="1:14" s="153" customFormat="1" ht="20.100000000000001" customHeight="1">
      <c r="A25" s="128">
        <f>작업일수!A29</f>
        <v>0</v>
      </c>
      <c r="B25" s="128">
        <f>작업일수!B29</f>
        <v>0</v>
      </c>
      <c r="C25" s="388" t="str">
        <f>작업일수!C29</f>
        <v>- 행사장 조성, 시설물·조명 설치 및 운영, 행사장 내 안전</v>
      </c>
      <c r="D25" s="389"/>
      <c r="E25" s="172"/>
      <c r="F25" s="173"/>
      <c r="G25" s="174"/>
      <c r="H25" s="172"/>
      <c r="I25" s="173"/>
      <c r="J25" s="174"/>
      <c r="K25" s="172"/>
      <c r="L25" s="173"/>
      <c r="M25" s="174"/>
      <c r="N25" s="175"/>
    </row>
    <row r="26" spans="1:14" s="153" customFormat="1" ht="21.95" customHeight="1">
      <c r="A26" s="180" t="s">
        <v>419</v>
      </c>
      <c r="B26" s="180"/>
      <c r="C26" s="181"/>
      <c r="D26" s="181"/>
      <c r="E26" s="182"/>
      <c r="F26" s="182"/>
      <c r="G26" s="182"/>
      <c r="H26" s="182"/>
      <c r="I26" s="182"/>
      <c r="J26" s="182"/>
      <c r="K26" s="182"/>
      <c r="L26" s="182"/>
      <c r="M26" s="182"/>
      <c r="N26" s="126"/>
    </row>
    <row r="27" spans="1:14" s="153" customFormat="1" ht="21.95" customHeight="1">
      <c r="A27" s="183" t="str">
        <f>"   2) 작업일수 : "&amp;작업일수!$A$1&amp;작업일수!$A$2&amp;" 참조"</f>
        <v xml:space="preserve">   2) 작업일수 : &lt; 표 : 4 &gt; 작업일수산출표 참조</v>
      </c>
      <c r="B27" s="183"/>
      <c r="C27" s="184"/>
      <c r="D27" s="184"/>
      <c r="E27" s="156"/>
      <c r="F27" s="156"/>
      <c r="G27" s="156"/>
      <c r="H27" s="156"/>
      <c r="I27" s="156"/>
      <c r="J27" s="156"/>
      <c r="K27" s="156"/>
      <c r="L27" s="156"/>
      <c r="M27" s="156"/>
      <c r="N27" s="120"/>
    </row>
    <row r="28" spans="1:14" s="153" customFormat="1" ht="21.95" customHeight="1">
      <c r="A28" s="183" t="s">
        <v>247</v>
      </c>
      <c r="B28" s="183"/>
      <c r="C28" s="184"/>
      <c r="D28" s="184"/>
      <c r="E28" s="156"/>
      <c r="F28" s="156"/>
      <c r="G28" s="156"/>
      <c r="H28" s="156"/>
      <c r="I28" s="156"/>
      <c r="J28" s="156"/>
      <c r="K28" s="156"/>
      <c r="L28" s="156"/>
      <c r="M28" s="156"/>
      <c r="N28" s="120"/>
    </row>
    <row r="29" spans="1:14" s="153" customFormat="1" ht="20.100000000000001" customHeight="1">
      <c r="A29" s="128">
        <f>작업일수!A30</f>
        <v>0</v>
      </c>
      <c r="B29" s="128">
        <f>작업일수!B30</f>
        <v>0</v>
      </c>
      <c r="C29" s="388" t="str">
        <f>작업일수!C30</f>
        <v xml:space="preserve">  관리(재난, 코로나 19 대비 등)</v>
      </c>
      <c r="D29" s="389"/>
      <c r="E29" s="172"/>
      <c r="F29" s="173"/>
      <c r="G29" s="174"/>
      <c r="H29" s="172"/>
      <c r="I29" s="173"/>
      <c r="J29" s="174"/>
      <c r="K29" s="172"/>
      <c r="L29" s="173"/>
      <c r="M29" s="174"/>
      <c r="N29" s="175"/>
    </row>
    <row r="30" spans="1:14" s="153" customFormat="1" ht="20.100000000000001" customHeight="1">
      <c r="A30" s="128">
        <f>작업일수!A31</f>
        <v>0</v>
      </c>
      <c r="B30" s="128" t="str">
        <f>작업일수!B31</f>
        <v>5)</v>
      </c>
      <c r="C30" s="388" t="str">
        <f>작업일수!C31</f>
        <v>현장제작물 ⃰ 제작 및 설치</v>
      </c>
      <c r="D30" s="389"/>
      <c r="E30" s="172"/>
      <c r="F30" s="173"/>
      <c r="G30" s="174"/>
      <c r="H30" s="172"/>
      <c r="I30" s="173"/>
      <c r="J30" s="174"/>
      <c r="K30" s="172"/>
      <c r="L30" s="173"/>
      <c r="M30" s="174"/>
      <c r="N30" s="175"/>
    </row>
    <row r="31" spans="1:14" s="153" customFormat="1" ht="20.100000000000001" customHeight="1">
      <c r="A31" s="128">
        <f>작업일수!A32</f>
        <v>0</v>
      </c>
      <c r="B31" s="128">
        <f>작업일수!B32</f>
        <v>0</v>
      </c>
      <c r="C31" s="388" t="str">
        <f>작업일수!C32</f>
        <v>* 사례전시제작물, 행사장 배치도, 현수막, 통천, 행사 안내</v>
      </c>
      <c r="D31" s="389"/>
      <c r="E31" s="172"/>
      <c r="F31" s="173"/>
      <c r="G31" s="174"/>
      <c r="H31" s="172"/>
      <c r="I31" s="173"/>
      <c r="J31" s="174"/>
      <c r="K31" s="172"/>
      <c r="L31" s="173"/>
      <c r="M31" s="174"/>
      <c r="N31" s="175"/>
    </row>
    <row r="32" spans="1:14" s="153" customFormat="1" ht="20.100000000000001" customHeight="1">
      <c r="A32" s="128">
        <f>작업일수!A33</f>
        <v>0</v>
      </c>
      <c r="B32" s="128">
        <f>작업일수!B33</f>
        <v>0</v>
      </c>
      <c r="C32" s="388" t="str">
        <f>작업일수!C33</f>
        <v xml:space="preserve">  물, 행사장 주변 홍보물 등</v>
      </c>
      <c r="D32" s="389"/>
      <c r="E32" s="172"/>
      <c r="F32" s="173"/>
      <c r="G32" s="174"/>
      <c r="H32" s="172"/>
      <c r="I32" s="173"/>
      <c r="J32" s="174"/>
      <c r="K32" s="172"/>
      <c r="L32" s="173"/>
      <c r="M32" s="174"/>
      <c r="N32" s="175"/>
    </row>
    <row r="33" spans="1:14" s="153" customFormat="1" ht="20.100000000000001" customHeight="1">
      <c r="A33" s="128">
        <f>작업일수!A34</f>
        <v>0</v>
      </c>
      <c r="B33" s="128" t="str">
        <f>작업일수!B34</f>
        <v>6)</v>
      </c>
      <c r="C33" s="388" t="str">
        <f>작업일수!C34</f>
        <v>선도기업 육성사업 및 비전선포식 등 홍보일체</v>
      </c>
      <c r="D33" s="389"/>
      <c r="E33" s="172"/>
      <c r="F33" s="173"/>
      <c r="G33" s="174"/>
      <c r="H33" s="172"/>
      <c r="I33" s="173"/>
      <c r="J33" s="174"/>
      <c r="K33" s="172"/>
      <c r="L33" s="173"/>
      <c r="M33" s="174"/>
      <c r="N33" s="175"/>
    </row>
    <row r="34" spans="1:14" s="153" customFormat="1" ht="20.100000000000001" customHeight="1">
      <c r="A34" s="128">
        <f>작업일수!A35</f>
        <v>0</v>
      </c>
      <c r="B34" s="128" t="str">
        <f>작업일수!B35</f>
        <v>7)</v>
      </c>
      <c r="C34" s="388" t="str">
        <f>작업일수!C35</f>
        <v>비전선포식 종료 후 업무관련사항 정리 및 전문기관 결과보고</v>
      </c>
      <c r="D34" s="389"/>
      <c r="E34" s="172"/>
      <c r="F34" s="173"/>
      <c r="G34" s="174"/>
      <c r="H34" s="172"/>
      <c r="I34" s="173"/>
      <c r="J34" s="174"/>
      <c r="K34" s="172"/>
      <c r="L34" s="173"/>
      <c r="M34" s="174"/>
      <c r="N34" s="175"/>
    </row>
    <row r="35" spans="1:14" s="153" customFormat="1" ht="20.100000000000001" customHeight="1">
      <c r="A35" s="128">
        <f>작업일수!A36</f>
        <v>0</v>
      </c>
      <c r="B35" s="128" t="str">
        <f>작업일수!B36</f>
        <v>8)</v>
      </c>
      <c r="C35" s="388" t="str">
        <f>작업일수!C36</f>
        <v>기타 협의에 의하여 지정하는 사항 등</v>
      </c>
      <c r="D35" s="389"/>
      <c r="E35" s="172"/>
      <c r="F35" s="173"/>
      <c r="G35" s="174"/>
      <c r="H35" s="172"/>
      <c r="I35" s="173"/>
      <c r="J35" s="174"/>
      <c r="K35" s="172"/>
      <c r="L35" s="173"/>
      <c r="M35" s="174"/>
      <c r="N35" s="175"/>
    </row>
    <row r="36" spans="1:14" s="153" customFormat="1" ht="20.100000000000001" customHeight="1">
      <c r="A36" s="128">
        <f>작업일수!A37</f>
        <v>2</v>
      </c>
      <c r="B36" s="128">
        <f>작업일수!B37</f>
        <v>0</v>
      </c>
      <c r="C36" s="388" t="str">
        <f>작업일수!C37</f>
        <v>선도기업 선정 비전선포식 기획‧운영</v>
      </c>
      <c r="D36" s="389"/>
      <c r="E36" s="172"/>
      <c r="F36" s="173"/>
      <c r="G36" s="174"/>
      <c r="H36" s="172"/>
      <c r="I36" s="173"/>
      <c r="J36" s="174"/>
      <c r="K36" s="172"/>
      <c r="L36" s="173"/>
      <c r="M36" s="174"/>
      <c r="N36" s="175"/>
    </row>
    <row r="37" spans="1:14" s="153" customFormat="1" ht="20.100000000000001" customHeight="1">
      <c r="A37" s="128">
        <f>작업일수!A38</f>
        <v>0</v>
      </c>
      <c r="B37" s="128" t="str">
        <f>작업일수!B38</f>
        <v>1)</v>
      </c>
      <c r="C37" s="388" t="str">
        <f>작업일수!C38</f>
        <v>전체 비전선포식 프로그램 세부 기획 및 운영</v>
      </c>
      <c r="D37" s="389"/>
      <c r="E37" s="172"/>
      <c r="F37" s="173"/>
      <c r="G37" s="174"/>
      <c r="H37" s="172"/>
      <c r="I37" s="173"/>
      <c r="J37" s="174"/>
      <c r="K37" s="172"/>
      <c r="L37" s="173"/>
      <c r="M37" s="174"/>
      <c r="N37" s="175"/>
    </row>
    <row r="38" spans="1:14" s="153" customFormat="1" ht="20.100000000000001" customHeight="1">
      <c r="A38" s="128">
        <f>작업일수!A39</f>
        <v>0</v>
      </c>
      <c r="B38" s="128">
        <f>작업일수!B39</f>
        <v>0</v>
      </c>
      <c r="C38" s="388" t="str">
        <f>작업일수!C39</f>
        <v>- 프로그램 운영(➊~➌ 프로그램 별) 기획서 제안</v>
      </c>
      <c r="D38" s="389"/>
      <c r="E38" s="172"/>
      <c r="F38" s="173"/>
      <c r="G38" s="174"/>
      <c r="H38" s="172"/>
      <c r="I38" s="173"/>
      <c r="J38" s="174"/>
      <c r="K38" s="172"/>
      <c r="L38" s="173"/>
      <c r="M38" s="174"/>
      <c r="N38" s="175"/>
    </row>
    <row r="39" spans="1:14" s="153" customFormat="1" ht="20.100000000000001" customHeight="1">
      <c r="A39" s="128">
        <f>작업일수!A40</f>
        <v>0</v>
      </c>
      <c r="B39" s="128">
        <f>작업일수!B40</f>
        <v>0</v>
      </c>
      <c r="C39" s="388" t="str">
        <f>작업일수!C40</f>
        <v xml:space="preserve">❶ 지역혁신 선도기업 세레머니, ❷ 선도기업 지원 MOU, </v>
      </c>
      <c r="D39" s="389"/>
      <c r="E39" s="172"/>
      <c r="F39" s="173"/>
      <c r="G39" s="174"/>
      <c r="H39" s="172"/>
      <c r="I39" s="173"/>
      <c r="J39" s="174"/>
      <c r="K39" s="172"/>
      <c r="L39" s="173"/>
      <c r="M39" s="174"/>
      <c r="N39" s="175"/>
    </row>
    <row r="40" spans="1:14" s="153" customFormat="1" ht="20.100000000000001" customHeight="1">
      <c r="A40" s="128">
        <f>작업일수!A41</f>
        <v>0</v>
      </c>
      <c r="B40" s="128">
        <f>작업일수!B41</f>
        <v>0</v>
      </c>
      <c r="C40" s="388" t="str">
        <f>작업일수!C41</f>
        <v>❸ 포상수여식, ❹ 기타(추가제안)</v>
      </c>
      <c r="D40" s="389"/>
      <c r="E40" s="172"/>
      <c r="F40" s="173"/>
      <c r="G40" s="174"/>
      <c r="H40" s="172"/>
      <c r="I40" s="173"/>
      <c r="J40" s="174"/>
      <c r="K40" s="172"/>
      <c r="L40" s="173"/>
      <c r="M40" s="174"/>
      <c r="N40" s="175"/>
    </row>
    <row r="41" spans="1:14" s="153" customFormat="1" ht="20.100000000000001" customHeight="1">
      <c r="A41" s="128">
        <f>작업일수!A42</f>
        <v>0</v>
      </c>
      <c r="B41" s="128" t="str">
        <f>작업일수!B42</f>
        <v>2)</v>
      </c>
      <c r="C41" s="388" t="str">
        <f>작업일수!C42</f>
        <v>선도기업 사업 특성에 따른 전략 및 운영방안 제시</v>
      </c>
      <c r="D41" s="389"/>
      <c r="E41" s="172"/>
      <c r="F41" s="173"/>
      <c r="G41" s="174"/>
      <c r="H41" s="172"/>
      <c r="I41" s="173"/>
      <c r="J41" s="174"/>
      <c r="K41" s="172"/>
      <c r="L41" s="173"/>
      <c r="M41" s="174"/>
      <c r="N41" s="175"/>
    </row>
    <row r="42" spans="1:14" s="153" customFormat="1" ht="20.100000000000001" customHeight="1">
      <c r="A42" s="128">
        <f>작업일수!A43</f>
        <v>0</v>
      </c>
      <c r="B42" s="128">
        <f>작업일수!B43</f>
        <v>0</v>
      </c>
      <c r="C42" s="388" t="str">
        <f>작업일수!C43</f>
        <v>- 지역혁신 선도기업 출범을 기념 및 사업 성과확산을 위한</v>
      </c>
      <c r="D42" s="389"/>
      <c r="E42" s="172"/>
      <c r="F42" s="173"/>
      <c r="G42" s="174"/>
      <c r="H42" s="172"/>
      <c r="I42" s="173"/>
      <c r="J42" s="174"/>
      <c r="K42" s="172"/>
      <c r="L42" s="173"/>
      <c r="M42" s="174"/>
      <c r="N42" s="175"/>
    </row>
    <row r="43" spans="1:14" s="153" customFormat="1" ht="20.100000000000001" customHeight="1">
      <c r="A43" s="128">
        <f>작업일수!A44</f>
        <v>0</v>
      </c>
      <c r="B43" s="128">
        <f>작업일수!B44</f>
        <v>0</v>
      </c>
      <c r="C43" s="388" t="str">
        <f>작업일수!C44</f>
        <v xml:space="preserve">  주요 언론매체 기획보도 추진</v>
      </c>
      <c r="D43" s="389"/>
      <c r="E43" s="172"/>
      <c r="F43" s="173"/>
      <c r="G43" s="174"/>
      <c r="H43" s="172"/>
      <c r="I43" s="173"/>
      <c r="J43" s="174"/>
      <c r="K43" s="172"/>
      <c r="L43" s="173"/>
      <c r="M43" s="174"/>
      <c r="N43" s="175"/>
    </row>
    <row r="44" spans="1:14" s="153" customFormat="1" ht="20.100000000000001" customHeight="1">
      <c r="A44" s="128">
        <f>작업일수!A45</f>
        <v>0</v>
      </c>
      <c r="B44" s="128">
        <f>작업일수!B45</f>
        <v>0</v>
      </c>
      <c r="C44" s="388" t="str">
        <f>작업일수!C45</f>
        <v>* 주요 유력 언론매체 일간지보도가 원칙이나, 기타 언론매체</v>
      </c>
      <c r="D44" s="389"/>
      <c r="E44" s="172"/>
      <c r="F44" s="173"/>
      <c r="G44" s="174"/>
      <c r="H44" s="172"/>
      <c r="I44" s="173"/>
      <c r="J44" s="174"/>
      <c r="K44" s="172"/>
      <c r="L44" s="173"/>
      <c r="M44" s="174"/>
      <c r="N44" s="175"/>
    </row>
    <row r="45" spans="1:14" s="153" customFormat="1" ht="20.100000000000001" customHeight="1">
      <c r="A45" s="128">
        <f>작업일수!A46</f>
        <v>0</v>
      </c>
      <c r="B45" s="128">
        <f>작업일수!B46</f>
        <v>0</v>
      </c>
      <c r="C45" s="388" t="str">
        <f>작업일수!C46</f>
        <v xml:space="preserve">  로 협의 가능</v>
      </c>
      <c r="D45" s="389"/>
      <c r="E45" s="172"/>
      <c r="F45" s="173"/>
      <c r="G45" s="174"/>
      <c r="H45" s="172"/>
      <c r="I45" s="173"/>
      <c r="J45" s="174"/>
      <c r="K45" s="172"/>
      <c r="L45" s="173"/>
      <c r="M45" s="174"/>
      <c r="N45" s="175"/>
    </row>
    <row r="46" spans="1:14" s="153" customFormat="1" ht="20.100000000000001" customHeight="1">
      <c r="A46" s="128">
        <f>작업일수!A47</f>
        <v>0</v>
      </c>
      <c r="B46" s="128">
        <f>작업일수!B47</f>
        <v>0</v>
      </c>
      <c r="C46" s="388" t="str">
        <f>작업일수!C47</f>
        <v xml:space="preserve">- 유사 제도/프로그램의 홍보사례, 공공연의 홍보사례 등을 </v>
      </c>
      <c r="D46" s="389"/>
      <c r="E46" s="172"/>
      <c r="F46" s="173"/>
      <c r="G46" s="174"/>
      <c r="H46" s="172"/>
      <c r="I46" s="173"/>
      <c r="J46" s="174"/>
      <c r="K46" s="172"/>
      <c r="L46" s="173"/>
      <c r="M46" s="174"/>
      <c r="N46" s="175"/>
    </row>
    <row r="47" spans="1:14" s="153" customFormat="1" ht="20.100000000000001" customHeight="1">
      <c r="A47" s="128">
        <f>작업일수!A48</f>
        <v>0</v>
      </c>
      <c r="B47" s="128">
        <f>작업일수!B48</f>
        <v>0</v>
      </c>
      <c r="C47" s="388" t="str">
        <f>작업일수!C48</f>
        <v xml:space="preserve">  분석 및 추가 홍보방안 제시</v>
      </c>
      <c r="D47" s="389"/>
      <c r="E47" s="172"/>
      <c r="F47" s="173"/>
      <c r="G47" s="174"/>
      <c r="H47" s="172"/>
      <c r="I47" s="173"/>
      <c r="J47" s="174"/>
      <c r="K47" s="172"/>
      <c r="L47" s="173"/>
      <c r="M47" s="174"/>
      <c r="N47" s="175"/>
    </row>
    <row r="48" spans="1:14" s="153" customFormat="1" ht="20.100000000000001" customHeight="1">
      <c r="A48" s="128">
        <f>작업일수!A49</f>
        <v>0</v>
      </c>
      <c r="B48" s="128">
        <f>작업일수!B49</f>
        <v>0</v>
      </c>
      <c r="C48" s="388" t="str">
        <f>작업일수!C49</f>
        <v>- 행사 안내 리플렛, 초청장(웹용), 행사 엠블럼, 행사 관련</v>
      </c>
      <c r="D48" s="389"/>
      <c r="E48" s="172"/>
      <c r="F48" s="173"/>
      <c r="G48" s="174"/>
      <c r="H48" s="172"/>
      <c r="I48" s="173"/>
      <c r="J48" s="174"/>
      <c r="K48" s="172"/>
      <c r="L48" s="173"/>
      <c r="M48" s="174"/>
      <c r="N48" s="175"/>
    </row>
    <row r="49" spans="1:14" s="153" customFormat="1" ht="20.100000000000001" customHeight="1">
      <c r="A49" s="420">
        <f>작업일수!A50</f>
        <v>0</v>
      </c>
      <c r="B49" s="420">
        <f>작업일수!B50</f>
        <v>0</v>
      </c>
      <c r="C49" s="421" t="str">
        <f>작업일수!C50</f>
        <v xml:space="preserve">  제작물 등 관련 디자인 제작 및 배포</v>
      </c>
      <c r="D49" s="422"/>
      <c r="E49" s="423"/>
      <c r="F49" s="424"/>
      <c r="G49" s="425"/>
      <c r="H49" s="423"/>
      <c r="I49" s="424"/>
      <c r="J49" s="425"/>
      <c r="K49" s="423"/>
      <c r="L49" s="424"/>
      <c r="M49" s="425"/>
      <c r="N49" s="426"/>
    </row>
    <row r="50" spans="1:14" s="153" customFormat="1" ht="20.100000000000001" customHeight="1">
      <c r="A50" s="128">
        <f>작업일수!A51</f>
        <v>0</v>
      </c>
      <c r="B50" s="128">
        <f>작업일수!B51</f>
        <v>0</v>
      </c>
      <c r="C50" s="388" t="str">
        <f>작업일수!C51</f>
        <v>- 카드 뉴스 등 온라인 채널 업로드용 카드뉴스 제작(총 2건</v>
      </c>
      <c r="D50" s="389"/>
      <c r="E50" s="172"/>
      <c r="F50" s="173"/>
      <c r="G50" s="174"/>
      <c r="H50" s="172"/>
      <c r="I50" s="173"/>
      <c r="J50" s="174"/>
      <c r="K50" s="172"/>
      <c r="L50" s="173"/>
      <c r="M50" s="174"/>
      <c r="N50" s="175"/>
    </row>
    <row r="51" spans="1:14" s="153" customFormat="1" ht="20.100000000000001" customHeight="1">
      <c r="A51" s="128">
        <f>작업일수!A52</f>
        <v>0</v>
      </c>
      <c r="B51" s="128">
        <f>작업일수!B52</f>
        <v>0</v>
      </c>
      <c r="C51" s="388" t="str">
        <f>작업일수!C52</f>
        <v xml:space="preserve">  이내, 온라인 홍보 일체), 현장 사진 촬영 및 영상 스케치</v>
      </c>
      <c r="D51" s="389"/>
      <c r="E51" s="172"/>
      <c r="F51" s="173"/>
      <c r="G51" s="174"/>
      <c r="H51" s="172"/>
      <c r="I51" s="173"/>
      <c r="J51" s="174"/>
      <c r="K51" s="172"/>
      <c r="L51" s="173"/>
      <c r="M51" s="174"/>
      <c r="N51" s="175"/>
    </row>
    <row r="52" spans="1:14" s="153" customFormat="1" ht="20.100000000000001" customHeight="1">
      <c r="A52" s="128">
        <f>작업일수!A53</f>
        <v>0</v>
      </c>
      <c r="B52" s="128">
        <f>작업일수!B53</f>
        <v>0</v>
      </c>
      <c r="C52" s="388" t="str">
        <f>작업일수!C53</f>
        <v xml:space="preserve">  정리 등 수여식 결과에 대한 홍보 카드뉴스 제작(총 2건</v>
      </c>
      <c r="D52" s="389"/>
      <c r="E52" s="172"/>
      <c r="F52" s="173"/>
      <c r="G52" s="174"/>
      <c r="H52" s="172"/>
      <c r="I52" s="173"/>
      <c r="J52" s="174"/>
      <c r="K52" s="172"/>
      <c r="L52" s="173"/>
      <c r="M52" s="174"/>
      <c r="N52" s="175"/>
    </row>
    <row r="53" spans="1:14" s="153" customFormat="1" ht="20.100000000000001" customHeight="1">
      <c r="A53" s="128">
        <f>작업일수!A54</f>
        <v>0</v>
      </c>
      <c r="B53" s="128">
        <f>작업일수!B54</f>
        <v>0</v>
      </c>
      <c r="C53" s="388" t="str">
        <f>작업일수!C54</f>
        <v xml:space="preserve">  이내)</v>
      </c>
      <c r="D53" s="389"/>
      <c r="E53" s="172"/>
      <c r="F53" s="173"/>
      <c r="G53" s="174"/>
      <c r="H53" s="172"/>
      <c r="I53" s="173"/>
      <c r="J53" s="174"/>
      <c r="K53" s="172"/>
      <c r="L53" s="173"/>
      <c r="M53" s="174"/>
      <c r="N53" s="175"/>
    </row>
    <row r="54" spans="1:14" s="153" customFormat="1" ht="20.100000000000001" customHeight="1">
      <c r="A54" s="128">
        <f>작업일수!A55</f>
        <v>0</v>
      </c>
      <c r="B54" s="128">
        <f>작업일수!B55</f>
        <v>0</v>
      </c>
      <c r="C54" s="388" t="str">
        <f>작업일수!C55</f>
        <v>* 콘텐츠 기획·집필·제작·포스팅 등, 카드뉴스 디자인 및</v>
      </c>
      <c r="D54" s="389"/>
      <c r="E54" s="172"/>
      <c r="F54" s="173"/>
      <c r="G54" s="174"/>
      <c r="H54" s="172"/>
      <c r="I54" s="173"/>
      <c r="J54" s="174"/>
      <c r="K54" s="172"/>
      <c r="L54" s="173"/>
      <c r="M54" s="174"/>
      <c r="N54" s="175"/>
    </row>
    <row r="55" spans="1:14" s="153" customFormat="1" ht="20.100000000000001" customHeight="1">
      <c r="A55" s="128">
        <f>작업일수!A56</f>
        <v>0</v>
      </c>
      <c r="B55" s="128">
        <f>작업일수!B56</f>
        <v>0</v>
      </c>
      <c r="C55" s="388" t="str">
        <f>작업일수!C56</f>
        <v xml:space="preserve">  컨텐츠는 수정 가능한 형식의 파일로 제작 및 제출</v>
      </c>
      <c r="D55" s="389"/>
      <c r="E55" s="172"/>
      <c r="F55" s="173"/>
      <c r="G55" s="174"/>
      <c r="H55" s="172"/>
      <c r="I55" s="173"/>
      <c r="J55" s="174"/>
      <c r="K55" s="172"/>
      <c r="L55" s="173"/>
      <c r="M55" s="174"/>
      <c r="N55" s="175"/>
    </row>
    <row r="56" spans="1:14" s="153" customFormat="1" ht="20.100000000000001" customHeight="1">
      <c r="A56" s="128">
        <f>작업일수!A57</f>
        <v>0</v>
      </c>
      <c r="B56" s="128" t="str">
        <f>작업일수!B57</f>
        <v>3)</v>
      </c>
      <c r="C56" s="388" t="str">
        <f>작업일수!C57</f>
        <v>프로그램 진행 관련 무대장치 및 시스템 설치 등</v>
      </c>
      <c r="D56" s="389"/>
      <c r="E56" s="172"/>
      <c r="F56" s="173"/>
      <c r="G56" s="174"/>
      <c r="H56" s="172"/>
      <c r="I56" s="173"/>
      <c r="J56" s="174"/>
      <c r="K56" s="172"/>
      <c r="L56" s="173"/>
      <c r="M56" s="174"/>
      <c r="N56" s="175"/>
    </row>
    <row r="57" spans="1:14" s="153" customFormat="1" ht="20.100000000000001" customHeight="1">
      <c r="A57" s="128">
        <f>작업일수!A58</f>
        <v>0</v>
      </c>
      <c r="B57" s="128">
        <f>작업일수!B58</f>
        <v>0</v>
      </c>
      <c r="C57" s="388" t="str">
        <f>작업일수!C58</f>
        <v>- 사회, 의전, 음향, 영상 등 전문영역 일체와 콘솔 운영</v>
      </c>
      <c r="D57" s="389"/>
      <c r="E57" s="172"/>
      <c r="F57" s="173"/>
      <c r="G57" s="174"/>
      <c r="H57" s="172"/>
      <c r="I57" s="173"/>
      <c r="J57" s="174"/>
      <c r="K57" s="172"/>
      <c r="L57" s="173"/>
      <c r="M57" s="174"/>
      <c r="N57" s="175"/>
    </row>
    <row r="58" spans="1:14" s="153" customFormat="1" ht="20.100000000000001" customHeight="1">
      <c r="A58" s="128">
        <f>작업일수!A59</f>
        <v>0</v>
      </c>
      <c r="B58" s="128">
        <f>작업일수!B59</f>
        <v>0</v>
      </c>
      <c r="C58" s="388" t="str">
        <f>작업일수!C59</f>
        <v>- 주요내빈 및 포상자 등 참가자 관리‧안내</v>
      </c>
      <c r="D58" s="389"/>
      <c r="E58" s="172"/>
      <c r="F58" s="173"/>
      <c r="G58" s="174"/>
      <c r="H58" s="172"/>
      <c r="I58" s="173"/>
      <c r="J58" s="174"/>
      <c r="K58" s="172"/>
      <c r="L58" s="173"/>
      <c r="M58" s="174"/>
      <c r="N58" s="175"/>
    </row>
    <row r="59" spans="1:14" s="153" customFormat="1" ht="20.100000000000001" customHeight="1">
      <c r="A59" s="128">
        <f>작업일수!A60</f>
        <v>0</v>
      </c>
      <c r="B59" s="128">
        <f>작업일수!B60</f>
        <v>0</v>
      </c>
      <c r="C59" s="388" t="str">
        <f>작업일수!C60</f>
        <v>- 선도기업 기념품 제작 및 배포, 참가자용 기념품 제작 및</v>
      </c>
      <c r="D59" s="389"/>
      <c r="E59" s="172"/>
      <c r="F59" s="173"/>
      <c r="G59" s="174"/>
      <c r="H59" s="172"/>
      <c r="I59" s="173"/>
      <c r="J59" s="174"/>
      <c r="K59" s="172"/>
      <c r="L59" s="173"/>
      <c r="M59" s="174"/>
      <c r="N59" s="175"/>
    </row>
    <row r="60" spans="1:14" s="153" customFormat="1" ht="20.100000000000001" customHeight="1">
      <c r="A60" s="128">
        <f>작업일수!A61</f>
        <v>0</v>
      </c>
      <c r="B60" s="128">
        <f>작업일수!B61</f>
        <v>0</v>
      </c>
      <c r="C60" s="388" t="str">
        <f>작업일수!C61</f>
        <v xml:space="preserve">  배포(기념품 300인 규모, 참가자용 기념품은 추후 협의)</v>
      </c>
      <c r="D60" s="389"/>
      <c r="E60" s="172"/>
      <c r="F60" s="173"/>
      <c r="G60" s="174"/>
      <c r="H60" s="172"/>
      <c r="I60" s="173"/>
      <c r="J60" s="174"/>
      <c r="K60" s="172"/>
      <c r="L60" s="173"/>
      <c r="M60" s="174"/>
      <c r="N60" s="175"/>
    </row>
    <row r="61" spans="1:14" s="153" customFormat="1" ht="20.100000000000001" customHeight="1">
      <c r="A61" s="128">
        <f>작업일수!A62</f>
        <v>0</v>
      </c>
      <c r="B61" s="128">
        <f>작업일수!B62</f>
        <v>0</v>
      </c>
      <c r="C61" s="388" t="str">
        <f>작업일수!C62</f>
        <v>- 현장 시설물 조성, 관련 물품 제공 등 현장 운영 일체</v>
      </c>
      <c r="D61" s="389"/>
      <c r="E61" s="172"/>
      <c r="F61" s="173"/>
      <c r="G61" s="174"/>
      <c r="H61" s="172"/>
      <c r="I61" s="173"/>
      <c r="J61" s="174"/>
      <c r="K61" s="172"/>
      <c r="L61" s="173"/>
      <c r="M61" s="174"/>
      <c r="N61" s="175"/>
    </row>
    <row r="62" spans="1:14" s="153" customFormat="1" ht="20.100000000000001" customHeight="1">
      <c r="A62" s="128">
        <f>작업일수!A63</f>
        <v>0</v>
      </c>
      <c r="B62" s="128" t="str">
        <f>작업일수!B63</f>
        <v>4)</v>
      </c>
      <c r="C62" s="388" t="str">
        <f>작업일수!C63</f>
        <v>프로그램 운영 및 결과 정리</v>
      </c>
      <c r="D62" s="389"/>
      <c r="E62" s="172"/>
      <c r="F62" s="173"/>
      <c r="G62" s="174"/>
      <c r="H62" s="172"/>
      <c r="I62" s="173"/>
      <c r="J62" s="174"/>
      <c r="K62" s="172"/>
      <c r="L62" s="173"/>
      <c r="M62" s="174"/>
      <c r="N62" s="175"/>
    </row>
    <row r="63" spans="1:14" s="153" customFormat="1" ht="20.100000000000001" customHeight="1">
      <c r="A63" s="128">
        <f>작업일수!A64</f>
        <v>0</v>
      </c>
      <c r="B63" s="128">
        <f>작업일수!B64</f>
        <v>0</v>
      </c>
      <c r="C63" s="388" t="str">
        <f>작업일수!C64</f>
        <v>- 프로그램 현장운영(운영인력 배치) 및 수여식 결과 정리</v>
      </c>
      <c r="D63" s="389"/>
      <c r="E63" s="172"/>
      <c r="F63" s="173"/>
      <c r="G63" s="174"/>
      <c r="H63" s="172"/>
      <c r="I63" s="173"/>
      <c r="J63" s="174"/>
      <c r="K63" s="172"/>
      <c r="L63" s="173"/>
      <c r="M63" s="174"/>
      <c r="N63" s="175"/>
    </row>
    <row r="64" spans="1:14" s="153" customFormat="1" ht="20.100000000000001" customHeight="1">
      <c r="A64" s="128">
        <f>작업일수!A65</f>
        <v>0</v>
      </c>
      <c r="B64" s="128" t="str">
        <f>작업일수!B65</f>
        <v>5)</v>
      </c>
      <c r="C64" s="388" t="str">
        <f>작업일수!C65</f>
        <v>비전선포식 세부계획(안)</v>
      </c>
      <c r="D64" s="389"/>
      <c r="E64" s="172"/>
      <c r="F64" s="173"/>
      <c r="G64" s="174"/>
      <c r="H64" s="172"/>
      <c r="I64" s="173"/>
      <c r="J64" s="174"/>
      <c r="K64" s="172"/>
      <c r="L64" s="173"/>
      <c r="M64" s="174"/>
      <c r="N64" s="175"/>
    </row>
    <row r="65" spans="1:14" s="153" customFormat="1" ht="20.100000000000001" customHeight="1">
      <c r="A65" s="128">
        <f>작업일수!A66</f>
        <v>0</v>
      </c>
      <c r="B65" s="128">
        <f>작업일수!B66</f>
        <v>0</v>
      </c>
      <c r="C65" s="388" t="str">
        <f>작업일수!C66</f>
        <v>① 지역혁신 선도기업 동영상 시청</v>
      </c>
      <c r="D65" s="389"/>
      <c r="E65" s="172"/>
      <c r="F65" s="173"/>
      <c r="G65" s="174"/>
      <c r="H65" s="172"/>
      <c r="I65" s="173"/>
      <c r="J65" s="174"/>
      <c r="K65" s="172"/>
      <c r="L65" s="173"/>
      <c r="M65" s="174"/>
      <c r="N65" s="175"/>
    </row>
    <row r="66" spans="1:14" s="153" customFormat="1" ht="20.100000000000001" customHeight="1">
      <c r="A66" s="128">
        <f>작업일수!A67</f>
        <v>0</v>
      </c>
      <c r="B66" s="128">
        <f>작업일수!B67</f>
        <v>0</v>
      </c>
      <c r="C66" s="388" t="str">
        <f>작업일수!C67</f>
        <v>- (일시/장소) ‘22년 11월 중, 14:00 ~ 14:03 / 미정</v>
      </c>
      <c r="D66" s="389"/>
      <c r="E66" s="172"/>
      <c r="F66" s="173"/>
      <c r="G66" s="174"/>
      <c r="H66" s="172"/>
      <c r="I66" s="173"/>
      <c r="J66" s="174"/>
      <c r="K66" s="172"/>
      <c r="L66" s="173"/>
      <c r="M66" s="174"/>
      <c r="N66" s="175"/>
    </row>
    <row r="67" spans="1:14" s="153" customFormat="1" ht="20.100000000000001" customHeight="1">
      <c r="A67" s="128">
        <f>작업일수!A68</f>
        <v>0</v>
      </c>
      <c r="B67" s="128">
        <f>작업일수!B68</f>
        <v>0</v>
      </c>
      <c r="C67" s="388" t="str">
        <f>작업일수!C68</f>
        <v>- (진행자) 아나운서</v>
      </c>
      <c r="D67" s="389"/>
      <c r="E67" s="172"/>
      <c r="F67" s="173"/>
      <c r="G67" s="174"/>
      <c r="H67" s="172"/>
      <c r="I67" s="173"/>
      <c r="J67" s="174"/>
      <c r="K67" s="172"/>
      <c r="L67" s="173"/>
      <c r="M67" s="174"/>
      <c r="N67" s="175"/>
    </row>
    <row r="68" spans="1:14" s="153" customFormat="1" ht="20.100000000000001" customHeight="1">
      <c r="A68" s="128">
        <f>작업일수!A69</f>
        <v>0</v>
      </c>
      <c r="B68" s="128">
        <f>작업일수!B69</f>
        <v>0</v>
      </c>
      <c r="C68" s="388" t="str">
        <f>작업일수!C69</f>
        <v>- (주요내용) 지역혁신 선도기업 의미 및 추진방향, 대표기업</v>
      </c>
      <c r="D68" s="389"/>
      <c r="E68" s="172"/>
      <c r="F68" s="173"/>
      <c r="G68" s="174"/>
      <c r="H68" s="172"/>
      <c r="I68" s="173"/>
      <c r="J68" s="174"/>
      <c r="K68" s="172"/>
      <c r="L68" s="173"/>
      <c r="M68" s="174"/>
      <c r="N68" s="175"/>
    </row>
    <row r="69" spans="1:14" s="153" customFormat="1" ht="20.100000000000001" customHeight="1">
      <c r="A69" s="128">
        <f>작업일수!A70</f>
        <v>0</v>
      </c>
      <c r="B69" s="128">
        <f>작업일수!B70</f>
        <v>0</v>
      </c>
      <c r="C69" s="388" t="str">
        <f>작업일수!C70</f>
        <v xml:space="preserve">  소개</v>
      </c>
      <c r="D69" s="389"/>
      <c r="E69" s="172"/>
      <c r="F69" s="173"/>
      <c r="G69" s="174"/>
      <c r="H69" s="172"/>
      <c r="I69" s="173"/>
      <c r="J69" s="174"/>
      <c r="K69" s="172"/>
      <c r="L69" s="173"/>
      <c r="M69" s="174"/>
      <c r="N69" s="175"/>
    </row>
    <row r="70" spans="1:14" s="153" customFormat="1" ht="20.100000000000001" customHeight="1">
      <c r="A70" s="420">
        <f>작업일수!A71</f>
        <v>0</v>
      </c>
      <c r="B70" s="420">
        <f>작업일수!B71</f>
        <v>0</v>
      </c>
      <c r="C70" s="421" t="str">
        <f>작업일수!C71</f>
        <v>② 지역혁신 선도기업 비전선포식 개회·환영·축사</v>
      </c>
      <c r="D70" s="422"/>
      <c r="E70" s="423"/>
      <c r="F70" s="424"/>
      <c r="G70" s="425"/>
      <c r="H70" s="423"/>
      <c r="I70" s="424"/>
      <c r="J70" s="425"/>
      <c r="K70" s="423"/>
      <c r="L70" s="424"/>
      <c r="M70" s="425"/>
      <c r="N70" s="426"/>
    </row>
    <row r="71" spans="1:14" s="153" customFormat="1" ht="20.100000000000001" customHeight="1">
      <c r="A71" s="128">
        <f>작업일수!A72</f>
        <v>0</v>
      </c>
      <c r="B71" s="128">
        <f>작업일수!B72</f>
        <v>0</v>
      </c>
      <c r="C71" s="388" t="str">
        <f>작업일수!C72</f>
        <v>- (일시/장소)‘22년 11월 중, 14:03 ~ 14:15 / 미정</v>
      </c>
      <c r="D71" s="389"/>
      <c r="E71" s="172"/>
      <c r="F71" s="173"/>
      <c r="G71" s="174"/>
      <c r="H71" s="172"/>
      <c r="I71" s="173"/>
      <c r="J71" s="174"/>
      <c r="K71" s="172"/>
      <c r="L71" s="173"/>
      <c r="M71" s="174"/>
      <c r="N71" s="175"/>
    </row>
    <row r="72" spans="1:14" s="153" customFormat="1" ht="20.100000000000001" customHeight="1">
      <c r="A72" s="128">
        <f>작업일수!A73</f>
        <v>0</v>
      </c>
      <c r="B72" s="128">
        <f>작업일수!B73</f>
        <v>0</v>
      </c>
      <c r="C72" s="388" t="str">
        <f>작업일수!C73</f>
        <v>- (연설자)중소벤처기업부 장관, 중소기업기술정보진흥원장,</v>
      </c>
      <c r="D72" s="389"/>
      <c r="E72" s="172"/>
      <c r="F72" s="173"/>
      <c r="G72" s="174"/>
      <c r="H72" s="172"/>
      <c r="I72" s="173"/>
      <c r="J72" s="174"/>
      <c r="K72" s="172"/>
      <c r="L72" s="173"/>
      <c r="M72" s="174"/>
      <c r="N72" s="175"/>
    </row>
    <row r="73" spans="1:14" s="153" customFormat="1" ht="20.100000000000001" customHeight="1">
      <c r="A73" s="128">
        <f>작업일수!A74</f>
        <v>0</v>
      </c>
      <c r="B73" s="128">
        <f>작업일수!B74</f>
        <v>0</v>
      </c>
      <c r="C73" s="388" t="str">
        <f>작업일수!C74</f>
        <v xml:space="preserve">  지자체장</v>
      </c>
      <c r="D73" s="389"/>
      <c r="E73" s="172"/>
      <c r="F73" s="173"/>
      <c r="G73" s="174"/>
      <c r="H73" s="172"/>
      <c r="I73" s="173"/>
      <c r="J73" s="174"/>
      <c r="K73" s="172"/>
      <c r="L73" s="173"/>
      <c r="M73" s="174"/>
      <c r="N73" s="175"/>
    </row>
    <row r="74" spans="1:14" s="153" customFormat="1" ht="20.100000000000001" customHeight="1">
      <c r="A74" s="128">
        <f>작업일수!A75</f>
        <v>0</v>
      </c>
      <c r="B74" s="128">
        <f>작업일수!B75</f>
        <v>0</v>
      </c>
      <c r="C74" s="388" t="str">
        <f>작업일수!C75</f>
        <v>- (주요내용)지역혁신 선도기업에 대한 격려와 개회사, 환영</v>
      </c>
      <c r="D74" s="389"/>
      <c r="E74" s="172"/>
      <c r="F74" s="173"/>
      <c r="G74" s="174"/>
      <c r="H74" s="172"/>
      <c r="I74" s="173"/>
      <c r="J74" s="174"/>
      <c r="K74" s="172"/>
      <c r="L74" s="173"/>
      <c r="M74" s="174"/>
      <c r="N74" s="175"/>
    </row>
    <row r="75" spans="1:14" s="153" customFormat="1" ht="20.100000000000001" customHeight="1">
      <c r="A75" s="128">
        <f>작업일수!A76</f>
        <v>0</v>
      </c>
      <c r="B75" s="128">
        <f>작업일수!B76</f>
        <v>0</v>
      </c>
      <c r="C75" s="388" t="str">
        <f>작업일수!C76</f>
        <v xml:space="preserve">  사, 축사</v>
      </c>
      <c r="D75" s="389"/>
      <c r="E75" s="172"/>
      <c r="F75" s="173"/>
      <c r="G75" s="174"/>
      <c r="H75" s="172"/>
      <c r="I75" s="173"/>
      <c r="J75" s="174"/>
      <c r="K75" s="172"/>
      <c r="L75" s="173"/>
      <c r="M75" s="174"/>
      <c r="N75" s="175"/>
    </row>
    <row r="76" spans="1:14" s="153" customFormat="1" ht="20.100000000000001" customHeight="1">
      <c r="A76" s="128">
        <f>작업일수!A77</f>
        <v>0</v>
      </c>
      <c r="B76" s="128">
        <f>작업일수!B77</f>
        <v>0</v>
      </c>
      <c r="C76" s="388" t="str">
        <f>작업일수!C77</f>
        <v>③ 지역혁신 선도기업 비전선포 세레모니</v>
      </c>
      <c r="D76" s="389"/>
      <c r="E76" s="172"/>
      <c r="F76" s="173"/>
      <c r="G76" s="174"/>
      <c r="H76" s="172"/>
      <c r="I76" s="173"/>
      <c r="J76" s="174"/>
      <c r="K76" s="172"/>
      <c r="L76" s="173"/>
      <c r="M76" s="174"/>
      <c r="N76" s="175"/>
    </row>
    <row r="77" spans="1:14" s="153" customFormat="1" ht="20.100000000000001" customHeight="1">
      <c r="A77" s="128">
        <f>작업일수!A78</f>
        <v>0</v>
      </c>
      <c r="B77" s="128">
        <f>작업일수!B78</f>
        <v>0</v>
      </c>
      <c r="C77" s="388" t="str">
        <f>작업일수!C78</f>
        <v>- (일시)‘22년 11월 중, 14:15 ~ 14:20 / 미정</v>
      </c>
      <c r="D77" s="389"/>
      <c r="E77" s="172"/>
      <c r="F77" s="173"/>
      <c r="G77" s="174"/>
      <c r="H77" s="172"/>
      <c r="I77" s="173"/>
      <c r="J77" s="174"/>
      <c r="K77" s="172"/>
      <c r="L77" s="173"/>
      <c r="M77" s="174"/>
      <c r="N77" s="175"/>
    </row>
    <row r="78" spans="1:14" s="153" customFormat="1" ht="20.100000000000001" customHeight="1">
      <c r="A78" s="128">
        <f>작업일수!A79</f>
        <v>0</v>
      </c>
      <c r="B78" s="128">
        <f>작업일수!B79</f>
        <v>0</v>
      </c>
      <c r="C78" s="388" t="str">
        <f>작업일수!C79</f>
        <v>- (대상)지역혁신 선도기업 및 주요내빈</v>
      </c>
      <c r="D78" s="389"/>
      <c r="E78" s="172"/>
      <c r="F78" s="173"/>
      <c r="G78" s="174"/>
      <c r="H78" s="172"/>
      <c r="I78" s="173"/>
      <c r="J78" s="174"/>
      <c r="K78" s="172"/>
      <c r="L78" s="173"/>
      <c r="M78" s="174"/>
      <c r="N78" s="175"/>
    </row>
    <row r="79" spans="1:14" s="153" customFormat="1" ht="20.100000000000001" customHeight="1">
      <c r="A79" s="128">
        <f>작업일수!A80</f>
        <v>0</v>
      </c>
      <c r="B79" s="128">
        <f>작업일수!B80</f>
        <v>0</v>
      </c>
      <c r="C79" s="388" t="str">
        <f>작업일수!C80</f>
        <v>- (주요내용)지역혁신 선도기업 비전선포 세레모니 및 단체</v>
      </c>
      <c r="D79" s="389"/>
      <c r="E79" s="172"/>
      <c r="F79" s="173"/>
      <c r="G79" s="174"/>
      <c r="H79" s="172"/>
      <c r="I79" s="173"/>
      <c r="J79" s="174"/>
      <c r="K79" s="172"/>
      <c r="L79" s="173"/>
      <c r="M79" s="174"/>
      <c r="N79" s="175"/>
    </row>
    <row r="80" spans="1:14" s="153" customFormat="1" ht="20.100000000000001" customHeight="1">
      <c r="A80" s="128">
        <f>작업일수!A81</f>
        <v>0</v>
      </c>
      <c r="B80" s="128">
        <f>작업일수!B81</f>
        <v>0</v>
      </c>
      <c r="C80" s="388" t="str">
        <f>작업일수!C81</f>
        <v xml:space="preserve">  촬영</v>
      </c>
      <c r="D80" s="389"/>
      <c r="E80" s="172"/>
      <c r="F80" s="173"/>
      <c r="G80" s="174"/>
      <c r="H80" s="172"/>
      <c r="I80" s="173"/>
      <c r="J80" s="174"/>
      <c r="K80" s="172"/>
      <c r="L80" s="173"/>
      <c r="M80" s="174"/>
      <c r="N80" s="175"/>
    </row>
    <row r="81" spans="1:15" s="153" customFormat="1" ht="20.100000000000001" customHeight="1">
      <c r="A81" s="128">
        <f>작업일수!A82</f>
        <v>0</v>
      </c>
      <c r="B81" s="128">
        <f>작업일수!B82</f>
        <v>0</v>
      </c>
      <c r="C81" s="388" t="str">
        <f>작업일수!C82</f>
        <v>④ 지역혁신 선도기업 지원 MOU</v>
      </c>
      <c r="D81" s="389"/>
      <c r="E81" s="172"/>
      <c r="F81" s="173"/>
      <c r="G81" s="174"/>
      <c r="H81" s="172"/>
      <c r="I81" s="173"/>
      <c r="J81" s="174"/>
      <c r="K81" s="172"/>
      <c r="L81" s="173"/>
      <c r="M81" s="174"/>
      <c r="N81" s="175"/>
    </row>
    <row r="82" spans="1:15" s="153" customFormat="1" ht="20.100000000000001" customHeight="1">
      <c r="A82" s="128">
        <f>작업일수!A83</f>
        <v>0</v>
      </c>
      <c r="B82" s="128">
        <f>작업일수!B83</f>
        <v>0</v>
      </c>
      <c r="C82" s="388" t="str">
        <f>작업일수!C83</f>
        <v>- (일시)‘22년 11월 중, 14:20 ~ 14:35 / 미정</v>
      </c>
      <c r="D82" s="389"/>
      <c r="E82" s="172"/>
      <c r="F82" s="173"/>
      <c r="G82" s="174"/>
      <c r="H82" s="172"/>
      <c r="I82" s="173"/>
      <c r="J82" s="174"/>
      <c r="K82" s="172"/>
      <c r="L82" s="173"/>
      <c r="M82" s="174"/>
      <c r="N82" s="175"/>
    </row>
    <row r="83" spans="1:15" s="153" customFormat="1" ht="20.100000000000001" customHeight="1">
      <c r="A83" s="128">
        <f>작업일수!A84</f>
        <v>0</v>
      </c>
      <c r="B83" s="128">
        <f>작업일수!B84</f>
        <v>0</v>
      </c>
      <c r="C83" s="388" t="str">
        <f>작업일수!C84</f>
        <v>- (대상)중소벤처기업부 장관, 시·도 부단체장, 지원기관장</v>
      </c>
      <c r="D83" s="389"/>
      <c r="E83" s="172"/>
      <c r="F83" s="173"/>
      <c r="G83" s="174"/>
      <c r="H83" s="172"/>
      <c r="I83" s="173"/>
      <c r="J83" s="174"/>
      <c r="K83" s="172"/>
      <c r="L83" s="173"/>
      <c r="M83" s="174"/>
      <c r="N83" s="175"/>
    </row>
    <row r="84" spans="1:15" s="153" customFormat="1" ht="20.100000000000001" customHeight="1">
      <c r="A84" s="128">
        <f>작업일수!A85</f>
        <v>0</v>
      </c>
      <c r="B84" s="128">
        <f>작업일수!B85</f>
        <v>0</v>
      </c>
      <c r="C84" s="388" t="str">
        <f>작업일수!C85</f>
        <v>- (주요내용)지역혁신 선도기업 지원기관 업무협약식 및 단체</v>
      </c>
      <c r="D84" s="389"/>
      <c r="E84" s="172"/>
      <c r="F84" s="173"/>
      <c r="G84" s="174"/>
      <c r="H84" s="172"/>
      <c r="I84" s="173"/>
      <c r="J84" s="174"/>
      <c r="K84" s="172"/>
      <c r="L84" s="173"/>
      <c r="M84" s="174"/>
      <c r="N84" s="175"/>
    </row>
    <row r="85" spans="1:15" s="153" customFormat="1" ht="20.100000000000001" customHeight="1">
      <c r="A85" s="128">
        <f>작업일수!A86</f>
        <v>0</v>
      </c>
      <c r="B85" s="128">
        <f>작업일수!B86</f>
        <v>0</v>
      </c>
      <c r="C85" s="388" t="str">
        <f>작업일수!C86</f>
        <v xml:space="preserve">  촬영</v>
      </c>
      <c r="D85" s="389"/>
      <c r="E85" s="172"/>
      <c r="F85" s="173"/>
      <c r="G85" s="174"/>
      <c r="H85" s="172"/>
      <c r="I85" s="173"/>
      <c r="J85" s="174"/>
      <c r="K85" s="172"/>
      <c r="L85" s="173"/>
      <c r="M85" s="174"/>
      <c r="N85" s="175"/>
    </row>
    <row r="86" spans="1:15" s="153" customFormat="1" ht="20.100000000000001" customHeight="1">
      <c r="A86" s="128">
        <f>작업일수!A87</f>
        <v>0</v>
      </c>
      <c r="B86" s="128">
        <f>작업일수!B87</f>
        <v>0</v>
      </c>
      <c r="C86" s="388" t="str">
        <f>작업일수!C87</f>
        <v>⑤ 지역산업진흥 우수 유공자 포상</v>
      </c>
      <c r="D86" s="389"/>
      <c r="E86" s="172"/>
      <c r="F86" s="173"/>
      <c r="G86" s="174"/>
      <c r="H86" s="172"/>
      <c r="I86" s="173"/>
      <c r="J86" s="174"/>
      <c r="K86" s="172"/>
      <c r="L86" s="173"/>
      <c r="M86" s="174"/>
      <c r="N86" s="175"/>
    </row>
    <row r="87" spans="1:15" s="153" customFormat="1" ht="20.100000000000001" customHeight="1">
      <c r="A87" s="128">
        <f>작업일수!A88</f>
        <v>0</v>
      </c>
      <c r="B87" s="128">
        <f>작업일수!B88</f>
        <v>0</v>
      </c>
      <c r="C87" s="388" t="str">
        <f>작업일수!C88</f>
        <v>- (일시) ‘22년 11월 중, 14:35 ~ 15:00 / 미정</v>
      </c>
      <c r="D87" s="389"/>
      <c r="E87" s="172"/>
      <c r="F87" s="173"/>
      <c r="G87" s="174"/>
      <c r="H87" s="172"/>
      <c r="I87" s="173"/>
      <c r="J87" s="174"/>
      <c r="K87" s="172"/>
      <c r="L87" s="173"/>
      <c r="M87" s="174"/>
      <c r="N87" s="175"/>
    </row>
    <row r="88" spans="1:15" s="153" customFormat="1" ht="20.100000000000001" customHeight="1">
      <c r="A88" s="128">
        <f>작업일수!A89</f>
        <v>0</v>
      </c>
      <c r="B88" s="128">
        <f>작업일수!B89</f>
        <v>0</v>
      </c>
      <c r="C88" s="388" t="str">
        <f>작업일수!C89</f>
        <v>- (대상) 중소벤처기업부 장관, 유공자</v>
      </c>
      <c r="D88" s="389"/>
      <c r="E88" s="172"/>
      <c r="F88" s="173"/>
      <c r="G88" s="174"/>
      <c r="H88" s="172"/>
      <c r="I88" s="173"/>
      <c r="J88" s="174"/>
      <c r="K88" s="172"/>
      <c r="L88" s="173"/>
      <c r="M88" s="174"/>
      <c r="N88" s="175"/>
    </row>
    <row r="89" spans="1:15" s="153" customFormat="1" ht="20.100000000000001" customHeight="1">
      <c r="A89" s="128">
        <f>작업일수!A90</f>
        <v>0</v>
      </c>
      <c r="B89" s="128">
        <f>작업일수!B90</f>
        <v>0</v>
      </c>
      <c r="C89" s="388" t="str">
        <f>작업일수!C90</f>
        <v>- (주요내용) 지역산업진흥 우수 유공자 포상</v>
      </c>
      <c r="D89" s="389"/>
      <c r="E89" s="172"/>
      <c r="F89" s="173"/>
      <c r="G89" s="174"/>
      <c r="H89" s="172"/>
      <c r="I89" s="173"/>
      <c r="J89" s="174"/>
      <c r="K89" s="172"/>
      <c r="L89" s="173"/>
      <c r="M89" s="174"/>
      <c r="N89" s="175"/>
    </row>
    <row r="90" spans="1:15" ht="35.1" customHeight="1">
      <c r="A90" s="496" t="s">
        <v>40</v>
      </c>
      <c r="B90" s="497"/>
      <c r="C90" s="390"/>
      <c r="D90" s="176"/>
      <c r="E90" s="177"/>
      <c r="F90" s="177"/>
      <c r="G90" s="402">
        <f>SUM(G9:G89)</f>
        <v>13.2</v>
      </c>
      <c r="H90" s="177"/>
      <c r="I90" s="177"/>
      <c r="J90" s="402">
        <f>SUM(J9:J89)</f>
        <v>24.2</v>
      </c>
      <c r="K90" s="177"/>
      <c r="L90" s="177"/>
      <c r="M90" s="402">
        <f>SUM(M9:M89)</f>
        <v>26.4</v>
      </c>
      <c r="N90" s="178"/>
      <c r="O90" s="179">
        <f>SUM(F90:N90)</f>
        <v>63.8</v>
      </c>
    </row>
  </sheetData>
  <mergeCells count="7">
    <mergeCell ref="A5:B6"/>
    <mergeCell ref="A90:B90"/>
    <mergeCell ref="N5:N6"/>
    <mergeCell ref="E5:G5"/>
    <mergeCell ref="H5:J5"/>
    <mergeCell ref="K5:M5"/>
    <mergeCell ref="C5:D6"/>
  </mergeCells>
  <phoneticPr fontId="2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80" firstPageNumber="17" fitToHeight="1000" orientation="landscape" r:id="rId1"/>
  <headerFooter alignWithMargins="0">
    <oddFooter>&amp;R&amp;G</oddFooter>
  </headerFooter>
  <ignoredErrors>
    <ignoredError sqref="G90 G91:G94 I90:J90 I91:J94 L90:P90 L91:P9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showGridLines="0" showZeros="0" view="pageBreakPreview" zoomScaleNormal="85" zoomScaleSheetLayoutView="100" workbookViewId="0"/>
  </sheetViews>
  <sheetFormatPr defaultRowHeight="12"/>
  <cols>
    <col min="1" max="2" width="2.77734375" style="188" customWidth="1"/>
    <col min="3" max="3" width="46.77734375" style="154" customWidth="1"/>
    <col min="4" max="4" width="0.44140625" style="154" customWidth="1"/>
    <col min="5" max="7" width="6.77734375" style="155" customWidth="1"/>
    <col min="8" max="8" width="6.77734375" style="156" customWidth="1"/>
    <col min="9" max="9" width="6.77734375" style="155" customWidth="1"/>
    <col min="10" max="12" width="6.77734375" style="156" customWidth="1"/>
    <col min="13" max="13" width="6.77734375" style="155" customWidth="1"/>
    <col min="14" max="16" width="6.77734375" style="156" customWidth="1"/>
    <col min="17" max="17" width="6" style="156" customWidth="1"/>
    <col min="18" max="16384" width="8.88671875" style="152"/>
  </cols>
  <sheetData>
    <row r="1" spans="1:17" s="136" customFormat="1" ht="20.100000000000001" customHeight="1">
      <c r="A1" s="186" t="s">
        <v>162</v>
      </c>
      <c r="B1" s="186"/>
      <c r="C1" s="137"/>
      <c r="D1" s="137"/>
      <c r="E1" s="138"/>
      <c r="F1" s="138"/>
      <c r="G1" s="138"/>
      <c r="H1" s="139"/>
      <c r="I1" s="138"/>
      <c r="J1" s="139"/>
      <c r="K1" s="139"/>
      <c r="L1" s="139"/>
      <c r="M1" s="138"/>
      <c r="N1" s="139"/>
      <c r="O1" s="139"/>
      <c r="P1" s="139"/>
      <c r="Q1" s="139"/>
    </row>
    <row r="2" spans="1:17" s="146" customFormat="1" ht="39.950000000000003" customHeight="1">
      <c r="A2" s="510" t="s">
        <v>165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</row>
    <row r="3" spans="1:17" ht="20.100000000000001" customHeight="1">
      <c r="A3" s="187"/>
      <c r="B3" s="187"/>
      <c r="C3" s="148"/>
      <c r="D3" s="148"/>
      <c r="E3" s="149"/>
      <c r="F3" s="149"/>
      <c r="G3" s="149"/>
      <c r="H3" s="150"/>
      <c r="I3" s="149"/>
      <c r="J3" s="150"/>
      <c r="K3" s="150"/>
      <c r="L3" s="150"/>
      <c r="M3" s="149"/>
      <c r="N3" s="150"/>
      <c r="O3" s="150"/>
      <c r="P3" s="150"/>
      <c r="Q3" s="150"/>
    </row>
    <row r="4" spans="1:17" ht="20.100000000000001" customHeight="1">
      <c r="A4" s="104" t="str">
        <f>원가!$A$3</f>
        <v>□ 과업명 : 지역혁신 선도기업 100 비전선포식</v>
      </c>
      <c r="L4" s="189"/>
      <c r="P4" s="189"/>
      <c r="Q4" s="189"/>
    </row>
    <row r="5" spans="1:17" ht="20.100000000000001" customHeight="1">
      <c r="A5" s="506" t="s">
        <v>233</v>
      </c>
      <c r="B5" s="507"/>
      <c r="C5" s="502" t="s">
        <v>161</v>
      </c>
      <c r="D5" s="503"/>
      <c r="E5" s="190" t="s">
        <v>136</v>
      </c>
      <c r="F5" s="191"/>
      <c r="G5" s="191"/>
      <c r="H5" s="192"/>
      <c r="I5" s="190" t="s">
        <v>137</v>
      </c>
      <c r="J5" s="191"/>
      <c r="K5" s="191"/>
      <c r="L5" s="192"/>
      <c r="M5" s="190" t="s">
        <v>138</v>
      </c>
      <c r="N5" s="191"/>
      <c r="O5" s="191"/>
      <c r="P5" s="192"/>
      <c r="Q5" s="511" t="s">
        <v>139</v>
      </c>
    </row>
    <row r="6" spans="1:17" ht="30" customHeight="1">
      <c r="A6" s="508"/>
      <c r="B6" s="509"/>
      <c r="C6" s="504"/>
      <c r="D6" s="505"/>
      <c r="E6" s="193" t="s">
        <v>140</v>
      </c>
      <c r="F6" s="193" t="s">
        <v>141</v>
      </c>
      <c r="G6" s="193" t="s">
        <v>54</v>
      </c>
      <c r="H6" s="193" t="s">
        <v>142</v>
      </c>
      <c r="I6" s="193" t="s">
        <v>140</v>
      </c>
      <c r="J6" s="193" t="s">
        <v>141</v>
      </c>
      <c r="K6" s="193" t="s">
        <v>54</v>
      </c>
      <c r="L6" s="193" t="s">
        <v>142</v>
      </c>
      <c r="M6" s="193" t="s">
        <v>140</v>
      </c>
      <c r="N6" s="193" t="s">
        <v>141</v>
      </c>
      <c r="O6" s="193" t="s">
        <v>54</v>
      </c>
      <c r="P6" s="193" t="s">
        <v>142</v>
      </c>
      <c r="Q6" s="512"/>
    </row>
    <row r="7" spans="1:17" ht="15" customHeight="1">
      <c r="A7" s="194"/>
      <c r="B7" s="195"/>
      <c r="C7" s="380"/>
      <c r="D7" s="161"/>
      <c r="E7" s="170" t="s">
        <v>53</v>
      </c>
      <c r="F7" s="170" t="s">
        <v>33</v>
      </c>
      <c r="G7" s="170" t="s">
        <v>34</v>
      </c>
      <c r="H7" s="170" t="s">
        <v>35</v>
      </c>
      <c r="I7" s="170" t="s">
        <v>53</v>
      </c>
      <c r="J7" s="170" t="s">
        <v>33</v>
      </c>
      <c r="K7" s="170" t="s">
        <v>34</v>
      </c>
      <c r="L7" s="170" t="s">
        <v>35</v>
      </c>
      <c r="M7" s="170" t="s">
        <v>53</v>
      </c>
      <c r="N7" s="170" t="s">
        <v>33</v>
      </c>
      <c r="O7" s="170" t="s">
        <v>34</v>
      </c>
      <c r="P7" s="170" t="s">
        <v>35</v>
      </c>
      <c r="Q7" s="170"/>
    </row>
    <row r="8" spans="1:17" s="153" customFormat="1" ht="15" customHeight="1">
      <c r="A8" s="170"/>
      <c r="B8" s="196"/>
      <c r="C8" s="231"/>
      <c r="D8" s="197"/>
      <c r="E8" s="170" t="s">
        <v>143</v>
      </c>
      <c r="F8" s="170" t="s">
        <v>144</v>
      </c>
      <c r="G8" s="170" t="s">
        <v>51</v>
      </c>
      <c r="H8" s="170" t="s">
        <v>144</v>
      </c>
      <c r="I8" s="170" t="s">
        <v>143</v>
      </c>
      <c r="J8" s="170" t="s">
        <v>144</v>
      </c>
      <c r="K8" s="170" t="s">
        <v>51</v>
      </c>
      <c r="L8" s="170" t="s">
        <v>144</v>
      </c>
      <c r="M8" s="170" t="s">
        <v>143</v>
      </c>
      <c r="N8" s="170" t="s">
        <v>144</v>
      </c>
      <c r="O8" s="170" t="s">
        <v>51</v>
      </c>
      <c r="P8" s="170" t="s">
        <v>144</v>
      </c>
      <c r="Q8" s="170"/>
    </row>
    <row r="9" spans="1:17" s="153" customFormat="1" ht="20.100000000000001" customHeight="1">
      <c r="A9" s="170" t="s">
        <v>322</v>
      </c>
      <c r="B9" s="170">
        <v>0</v>
      </c>
      <c r="C9" s="381" t="s">
        <v>324</v>
      </c>
      <c r="D9" s="382"/>
      <c r="E9" s="199">
        <v>2</v>
      </c>
      <c r="F9" s="199">
        <v>22</v>
      </c>
      <c r="G9" s="199">
        <v>30</v>
      </c>
      <c r="H9" s="200">
        <f>IF($A9&gt;0,TRUNC(E9*F9*G9%,2),"")</f>
        <v>13.2</v>
      </c>
      <c r="I9" s="199">
        <v>2</v>
      </c>
      <c r="J9" s="199">
        <v>22</v>
      </c>
      <c r="K9" s="199">
        <v>55</v>
      </c>
      <c r="L9" s="200">
        <f>IF($A9&gt;0,TRUNC(I9*J9*K9%,2),"")</f>
        <v>24.2</v>
      </c>
      <c r="M9" s="199">
        <v>2</v>
      </c>
      <c r="N9" s="199">
        <v>22</v>
      </c>
      <c r="O9" s="199">
        <v>60</v>
      </c>
      <c r="P9" s="200">
        <f>IF($A9&gt;0,TRUNC(M9*N9*O9%,2),"")</f>
        <v>26.4</v>
      </c>
      <c r="Q9" s="201"/>
    </row>
    <row r="10" spans="1:17" s="153" customFormat="1" ht="20.100000000000001" customHeight="1">
      <c r="A10" s="170">
        <v>1</v>
      </c>
      <c r="B10" s="170">
        <v>0</v>
      </c>
      <c r="C10" s="381" t="s">
        <v>308</v>
      </c>
      <c r="D10" s="382"/>
      <c r="E10" s="199"/>
      <c r="F10" s="199"/>
      <c r="G10" s="199"/>
      <c r="H10" s="200"/>
      <c r="I10" s="199"/>
      <c r="J10" s="199"/>
      <c r="K10" s="199"/>
      <c r="L10" s="200"/>
      <c r="M10" s="199"/>
      <c r="N10" s="199"/>
      <c r="O10" s="199"/>
      <c r="P10" s="200"/>
      <c r="Q10" s="201"/>
    </row>
    <row r="11" spans="1:17" s="153" customFormat="1" ht="20.100000000000001" customHeight="1">
      <c r="A11" s="170">
        <v>0</v>
      </c>
      <c r="B11" s="170" t="s">
        <v>173</v>
      </c>
      <c r="C11" s="381" t="s">
        <v>310</v>
      </c>
      <c r="D11" s="382"/>
      <c r="E11" s="199"/>
      <c r="F11" s="199"/>
      <c r="G11" s="199"/>
      <c r="H11" s="200"/>
      <c r="I11" s="199"/>
      <c r="J11" s="199"/>
      <c r="K11" s="199"/>
      <c r="L11" s="200"/>
      <c r="M11" s="199"/>
      <c r="N11" s="199"/>
      <c r="O11" s="199"/>
      <c r="P11" s="200"/>
      <c r="Q11" s="201"/>
    </row>
    <row r="12" spans="1:17" s="153" customFormat="1" ht="20.100000000000001" customHeight="1">
      <c r="A12" s="170">
        <v>0</v>
      </c>
      <c r="B12" s="170">
        <v>0</v>
      </c>
      <c r="C12" s="381" t="s">
        <v>277</v>
      </c>
      <c r="D12" s="382"/>
      <c r="E12" s="199"/>
      <c r="F12" s="199"/>
      <c r="G12" s="199"/>
      <c r="H12" s="200"/>
      <c r="I12" s="199"/>
      <c r="J12" s="199"/>
      <c r="K12" s="199"/>
      <c r="L12" s="200"/>
      <c r="M12" s="199"/>
      <c r="N12" s="199"/>
      <c r="O12" s="199"/>
      <c r="P12" s="200"/>
      <c r="Q12" s="201"/>
    </row>
    <row r="13" spans="1:17" s="153" customFormat="1" ht="20.100000000000001" customHeight="1">
      <c r="A13" s="170">
        <v>0</v>
      </c>
      <c r="B13" s="170">
        <v>0</v>
      </c>
      <c r="C13" s="381" t="s">
        <v>278</v>
      </c>
      <c r="D13" s="382"/>
      <c r="E13" s="199"/>
      <c r="F13" s="199"/>
      <c r="G13" s="199"/>
      <c r="H13" s="200"/>
      <c r="I13" s="199"/>
      <c r="J13" s="199"/>
      <c r="K13" s="199"/>
      <c r="L13" s="200"/>
      <c r="M13" s="199"/>
      <c r="N13" s="199"/>
      <c r="O13" s="199"/>
      <c r="P13" s="200"/>
      <c r="Q13" s="201"/>
    </row>
    <row r="14" spans="1:17" s="153" customFormat="1" ht="20.100000000000001" customHeight="1">
      <c r="A14" s="170">
        <v>0</v>
      </c>
      <c r="B14" s="170">
        <v>0</v>
      </c>
      <c r="C14" s="381" t="s">
        <v>279</v>
      </c>
      <c r="D14" s="382"/>
      <c r="E14" s="199"/>
      <c r="F14" s="199"/>
      <c r="G14" s="199"/>
      <c r="H14" s="200"/>
      <c r="I14" s="199"/>
      <c r="J14" s="199"/>
      <c r="K14" s="199"/>
      <c r="L14" s="200"/>
      <c r="M14" s="199"/>
      <c r="N14" s="199"/>
      <c r="O14" s="199"/>
      <c r="P14" s="200"/>
      <c r="Q14" s="201"/>
    </row>
    <row r="15" spans="1:17" s="153" customFormat="1" ht="20.100000000000001" customHeight="1">
      <c r="A15" s="170">
        <v>0</v>
      </c>
      <c r="B15" s="170" t="s">
        <v>172</v>
      </c>
      <c r="C15" s="381" t="s">
        <v>311</v>
      </c>
      <c r="D15" s="382"/>
      <c r="E15" s="199"/>
      <c r="F15" s="199"/>
      <c r="G15" s="199"/>
      <c r="H15" s="200"/>
      <c r="I15" s="199"/>
      <c r="J15" s="199"/>
      <c r="K15" s="199"/>
      <c r="L15" s="200"/>
      <c r="M15" s="199"/>
      <c r="N15" s="199"/>
      <c r="O15" s="199"/>
      <c r="P15" s="200"/>
      <c r="Q15" s="201"/>
    </row>
    <row r="16" spans="1:17" s="153" customFormat="1" ht="20.100000000000001" customHeight="1">
      <c r="A16" s="170">
        <v>0</v>
      </c>
      <c r="B16" s="170">
        <v>0</v>
      </c>
      <c r="C16" s="381" t="s">
        <v>280</v>
      </c>
      <c r="D16" s="382"/>
      <c r="E16" s="199"/>
      <c r="F16" s="199"/>
      <c r="G16" s="199"/>
      <c r="H16" s="200"/>
      <c r="I16" s="199"/>
      <c r="J16" s="199"/>
      <c r="K16" s="199"/>
      <c r="L16" s="200"/>
      <c r="M16" s="199"/>
      <c r="N16" s="199"/>
      <c r="O16" s="199"/>
      <c r="P16" s="200"/>
      <c r="Q16" s="201"/>
    </row>
    <row r="17" spans="1:17" s="153" customFormat="1" ht="20.100000000000001" customHeight="1">
      <c r="A17" s="170">
        <v>0</v>
      </c>
      <c r="B17" s="170">
        <v>0</v>
      </c>
      <c r="C17" s="381" t="s">
        <v>281</v>
      </c>
      <c r="D17" s="382"/>
      <c r="E17" s="199"/>
      <c r="F17" s="199"/>
      <c r="G17" s="199"/>
      <c r="H17" s="200"/>
      <c r="I17" s="199"/>
      <c r="J17" s="199"/>
      <c r="K17" s="199"/>
      <c r="L17" s="200"/>
      <c r="M17" s="199"/>
      <c r="N17" s="199"/>
      <c r="O17" s="199"/>
      <c r="P17" s="200"/>
      <c r="Q17" s="201"/>
    </row>
    <row r="18" spans="1:17" s="153" customFormat="1" ht="20.100000000000001" customHeight="1">
      <c r="A18" s="170">
        <v>0</v>
      </c>
      <c r="B18" s="170" t="s">
        <v>302</v>
      </c>
      <c r="C18" s="381" t="s">
        <v>312</v>
      </c>
      <c r="D18" s="382"/>
      <c r="E18" s="199"/>
      <c r="F18" s="199"/>
      <c r="G18" s="199"/>
      <c r="H18" s="200"/>
      <c r="I18" s="199"/>
      <c r="J18" s="199"/>
      <c r="K18" s="199"/>
      <c r="L18" s="200"/>
      <c r="M18" s="199"/>
      <c r="N18" s="199"/>
      <c r="O18" s="199"/>
      <c r="P18" s="200"/>
      <c r="Q18" s="201"/>
    </row>
    <row r="19" spans="1:17" s="153" customFormat="1" ht="20.100000000000001" customHeight="1">
      <c r="A19" s="170">
        <v>0</v>
      </c>
      <c r="B19" s="170">
        <v>0</v>
      </c>
      <c r="C19" s="381" t="s">
        <v>282</v>
      </c>
      <c r="D19" s="382"/>
      <c r="E19" s="199"/>
      <c r="F19" s="199"/>
      <c r="G19" s="199"/>
      <c r="H19" s="200"/>
      <c r="I19" s="199"/>
      <c r="J19" s="199"/>
      <c r="K19" s="199"/>
      <c r="L19" s="200"/>
      <c r="M19" s="199"/>
      <c r="N19" s="199"/>
      <c r="O19" s="199"/>
      <c r="P19" s="200"/>
      <c r="Q19" s="201"/>
    </row>
    <row r="20" spans="1:17" s="153" customFormat="1" ht="20.100000000000001" customHeight="1">
      <c r="A20" s="170">
        <v>0</v>
      </c>
      <c r="B20" s="170">
        <v>0</v>
      </c>
      <c r="C20" s="381" t="s">
        <v>283</v>
      </c>
      <c r="D20" s="382"/>
      <c r="E20" s="199"/>
      <c r="F20" s="199"/>
      <c r="G20" s="199"/>
      <c r="H20" s="200"/>
      <c r="I20" s="199"/>
      <c r="J20" s="199"/>
      <c r="K20" s="199"/>
      <c r="L20" s="200"/>
      <c r="M20" s="199"/>
      <c r="N20" s="199"/>
      <c r="O20" s="199"/>
      <c r="P20" s="200"/>
      <c r="Q20" s="201"/>
    </row>
    <row r="21" spans="1:17" s="153" customFormat="1" ht="20.100000000000001" customHeight="1">
      <c r="A21" s="170">
        <v>0</v>
      </c>
      <c r="B21" s="170">
        <v>0</v>
      </c>
      <c r="C21" s="381" t="s">
        <v>284</v>
      </c>
      <c r="D21" s="382"/>
      <c r="E21" s="199"/>
      <c r="F21" s="199"/>
      <c r="G21" s="199"/>
      <c r="H21" s="200"/>
      <c r="I21" s="199"/>
      <c r="J21" s="199"/>
      <c r="K21" s="199"/>
      <c r="L21" s="200"/>
      <c r="M21" s="199"/>
      <c r="N21" s="199"/>
      <c r="O21" s="199"/>
      <c r="P21" s="200"/>
      <c r="Q21" s="201"/>
    </row>
    <row r="22" spans="1:17" s="153" customFormat="1" ht="20.100000000000001" customHeight="1">
      <c r="A22" s="170">
        <v>0</v>
      </c>
      <c r="B22" s="170">
        <v>0</v>
      </c>
      <c r="C22" s="381" t="s">
        <v>285</v>
      </c>
      <c r="D22" s="382"/>
      <c r="E22" s="199"/>
      <c r="F22" s="199"/>
      <c r="G22" s="199"/>
      <c r="H22" s="200"/>
      <c r="I22" s="199"/>
      <c r="J22" s="199"/>
      <c r="K22" s="199"/>
      <c r="L22" s="200"/>
      <c r="M22" s="199"/>
      <c r="N22" s="199"/>
      <c r="O22" s="199"/>
      <c r="P22" s="200"/>
      <c r="Q22" s="201"/>
    </row>
    <row r="23" spans="1:17" s="153" customFormat="1" ht="20.100000000000001" customHeight="1">
      <c r="A23" s="170">
        <v>0</v>
      </c>
      <c r="B23" s="170" t="s">
        <v>303</v>
      </c>
      <c r="C23" s="381" t="s">
        <v>313</v>
      </c>
      <c r="D23" s="382"/>
      <c r="E23" s="199"/>
      <c r="F23" s="199"/>
      <c r="G23" s="199"/>
      <c r="H23" s="200"/>
      <c r="I23" s="199"/>
      <c r="J23" s="199"/>
      <c r="K23" s="199"/>
      <c r="L23" s="200"/>
      <c r="M23" s="199"/>
      <c r="N23" s="199"/>
      <c r="O23" s="199"/>
      <c r="P23" s="200"/>
      <c r="Q23" s="201"/>
    </row>
    <row r="24" spans="1:17" s="153" customFormat="1" ht="20.100000000000001" customHeight="1">
      <c r="A24" s="170"/>
      <c r="B24" s="170"/>
      <c r="C24" s="381" t="s">
        <v>286</v>
      </c>
      <c r="D24" s="382"/>
      <c r="E24" s="199"/>
      <c r="F24" s="199"/>
      <c r="G24" s="199"/>
      <c r="H24" s="200"/>
      <c r="I24" s="199"/>
      <c r="J24" s="199"/>
      <c r="K24" s="199"/>
      <c r="L24" s="200"/>
      <c r="M24" s="199"/>
      <c r="N24" s="199"/>
      <c r="O24" s="199"/>
      <c r="P24" s="200"/>
      <c r="Q24" s="201"/>
    </row>
    <row r="25" spans="1:17" s="153" customFormat="1" ht="21.95" customHeight="1">
      <c r="A25" s="207" t="s">
        <v>420</v>
      </c>
      <c r="B25" s="208"/>
      <c r="C25" s="181"/>
      <c r="D25" s="181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</row>
    <row r="26" spans="1:17" s="153" customFormat="1" ht="21.95" customHeight="1">
      <c r="A26" s="209" t="s">
        <v>225</v>
      </c>
      <c r="B26" s="188"/>
      <c r="C26" s="154"/>
      <c r="D26" s="154"/>
      <c r="E26" s="155"/>
      <c r="F26" s="155"/>
      <c r="G26" s="155"/>
      <c r="H26" s="156"/>
      <c r="I26" s="155"/>
      <c r="J26" s="156"/>
      <c r="K26" s="155"/>
      <c r="L26" s="156"/>
      <c r="M26" s="155"/>
      <c r="N26" s="156"/>
      <c r="O26" s="155"/>
      <c r="P26" s="156"/>
      <c r="Q26" s="156"/>
    </row>
    <row r="27" spans="1:17" s="153" customFormat="1" ht="21.95" customHeight="1">
      <c r="A27" s="210" t="s">
        <v>421</v>
      </c>
      <c r="B27" s="183"/>
      <c r="C27" s="154"/>
      <c r="D27" s="154"/>
      <c r="E27" s="155"/>
      <c r="F27" s="155"/>
      <c r="G27" s="155"/>
      <c r="H27" s="156"/>
      <c r="I27" s="155"/>
      <c r="J27" s="156"/>
      <c r="K27" s="155"/>
      <c r="L27" s="156"/>
      <c r="M27" s="155"/>
      <c r="N27" s="156"/>
      <c r="O27" s="155"/>
      <c r="P27" s="156"/>
      <c r="Q27" s="156"/>
    </row>
    <row r="28" spans="1:17" s="153" customFormat="1" ht="21.95" customHeight="1">
      <c r="A28" s="210" t="s">
        <v>248</v>
      </c>
      <c r="B28" s="183"/>
      <c r="C28" s="154"/>
      <c r="D28" s="154"/>
    </row>
    <row r="29" spans="1:17" s="153" customFormat="1" ht="20.100000000000001" customHeight="1">
      <c r="A29" s="170">
        <v>0</v>
      </c>
      <c r="B29" s="170">
        <v>0</v>
      </c>
      <c r="C29" s="383" t="s">
        <v>325</v>
      </c>
      <c r="D29" s="384"/>
      <c r="E29" s="199"/>
      <c r="F29" s="199"/>
      <c r="G29" s="199"/>
      <c r="H29" s="200"/>
      <c r="I29" s="199"/>
      <c r="J29" s="199"/>
      <c r="K29" s="199"/>
      <c r="L29" s="200"/>
      <c r="M29" s="199"/>
      <c r="N29" s="199"/>
      <c r="O29" s="199"/>
      <c r="P29" s="200"/>
      <c r="Q29" s="201"/>
    </row>
    <row r="30" spans="1:17" s="153" customFormat="1" ht="20.100000000000001" customHeight="1">
      <c r="A30" s="170">
        <v>0</v>
      </c>
      <c r="B30" s="170">
        <v>0</v>
      </c>
      <c r="C30" s="383" t="s">
        <v>326</v>
      </c>
      <c r="D30" s="384"/>
      <c r="E30" s="199"/>
      <c r="F30" s="199"/>
      <c r="G30" s="199"/>
      <c r="H30" s="200"/>
      <c r="I30" s="199"/>
      <c r="J30" s="199"/>
      <c r="K30" s="199"/>
      <c r="L30" s="200"/>
      <c r="M30" s="199"/>
      <c r="N30" s="199"/>
      <c r="O30" s="199"/>
      <c r="P30" s="200"/>
      <c r="Q30" s="201"/>
    </row>
    <row r="31" spans="1:17" s="153" customFormat="1" ht="20.100000000000001" customHeight="1">
      <c r="A31" s="170">
        <v>0</v>
      </c>
      <c r="B31" s="170" t="s">
        <v>304</v>
      </c>
      <c r="C31" s="383" t="s">
        <v>314</v>
      </c>
      <c r="D31" s="384"/>
      <c r="E31" s="199"/>
      <c r="F31" s="199"/>
      <c r="G31" s="199"/>
      <c r="H31" s="200"/>
      <c r="I31" s="199"/>
      <c r="J31" s="199"/>
      <c r="K31" s="199"/>
      <c r="L31" s="200"/>
      <c r="M31" s="199"/>
      <c r="N31" s="199"/>
      <c r="O31" s="199"/>
      <c r="P31" s="200"/>
      <c r="Q31" s="201"/>
    </row>
    <row r="32" spans="1:17" s="153" customFormat="1" ht="20.100000000000001" customHeight="1">
      <c r="A32" s="170">
        <v>0</v>
      </c>
      <c r="B32" s="170">
        <v>0</v>
      </c>
      <c r="C32" s="383" t="s">
        <v>327</v>
      </c>
      <c r="D32" s="384"/>
      <c r="E32" s="199"/>
      <c r="F32" s="199"/>
      <c r="G32" s="199"/>
      <c r="H32" s="200"/>
      <c r="I32" s="199"/>
      <c r="J32" s="199"/>
      <c r="K32" s="199"/>
      <c r="L32" s="200"/>
      <c r="M32" s="199"/>
      <c r="N32" s="199"/>
      <c r="O32" s="199"/>
      <c r="P32" s="200"/>
      <c r="Q32" s="201"/>
    </row>
    <row r="33" spans="1:17" s="153" customFormat="1" ht="20.100000000000001" customHeight="1">
      <c r="A33" s="170">
        <v>0</v>
      </c>
      <c r="B33" s="170">
        <v>0</v>
      </c>
      <c r="C33" s="383" t="s">
        <v>328</v>
      </c>
      <c r="D33" s="384"/>
      <c r="E33" s="199"/>
      <c r="F33" s="199"/>
      <c r="G33" s="199"/>
      <c r="H33" s="200"/>
      <c r="I33" s="199"/>
      <c r="J33" s="199"/>
      <c r="K33" s="199"/>
      <c r="L33" s="200"/>
      <c r="M33" s="199"/>
      <c r="N33" s="199"/>
      <c r="O33" s="199"/>
      <c r="P33" s="200"/>
      <c r="Q33" s="201"/>
    </row>
    <row r="34" spans="1:17" s="153" customFormat="1" ht="20.100000000000001" customHeight="1">
      <c r="A34" s="170">
        <v>0</v>
      </c>
      <c r="B34" s="170" t="s">
        <v>305</v>
      </c>
      <c r="C34" s="383" t="s">
        <v>315</v>
      </c>
      <c r="D34" s="384"/>
      <c r="E34" s="199"/>
      <c r="F34" s="199"/>
      <c r="G34" s="199"/>
      <c r="H34" s="200"/>
      <c r="I34" s="199"/>
      <c r="J34" s="199"/>
      <c r="K34" s="199"/>
      <c r="L34" s="200"/>
      <c r="M34" s="199"/>
      <c r="N34" s="199"/>
      <c r="O34" s="199"/>
      <c r="P34" s="200"/>
      <c r="Q34" s="201"/>
    </row>
    <row r="35" spans="1:17" s="153" customFormat="1" ht="20.100000000000001" customHeight="1">
      <c r="A35" s="170">
        <v>0</v>
      </c>
      <c r="B35" s="170" t="s">
        <v>306</v>
      </c>
      <c r="C35" s="383" t="s">
        <v>329</v>
      </c>
      <c r="D35" s="384"/>
      <c r="E35" s="199"/>
      <c r="F35" s="199"/>
      <c r="G35" s="199"/>
      <c r="H35" s="200"/>
      <c r="I35" s="199"/>
      <c r="J35" s="199"/>
      <c r="K35" s="199"/>
      <c r="L35" s="200"/>
      <c r="M35" s="199"/>
      <c r="N35" s="199"/>
      <c r="O35" s="199"/>
      <c r="P35" s="200"/>
      <c r="Q35" s="201"/>
    </row>
    <row r="36" spans="1:17" s="153" customFormat="1" ht="20.100000000000001" customHeight="1">
      <c r="A36" s="170">
        <v>0</v>
      </c>
      <c r="B36" s="170" t="s">
        <v>307</v>
      </c>
      <c r="C36" s="383" t="s">
        <v>316</v>
      </c>
      <c r="D36" s="384"/>
      <c r="E36" s="199"/>
      <c r="F36" s="199"/>
      <c r="G36" s="199"/>
      <c r="H36" s="200"/>
      <c r="I36" s="199"/>
      <c r="J36" s="199"/>
      <c r="K36" s="199"/>
      <c r="L36" s="200"/>
      <c r="M36" s="199"/>
      <c r="N36" s="199"/>
      <c r="O36" s="199"/>
      <c r="P36" s="200"/>
      <c r="Q36" s="201"/>
    </row>
    <row r="37" spans="1:17" s="153" customFormat="1" ht="20.100000000000001" customHeight="1">
      <c r="A37" s="170">
        <v>2</v>
      </c>
      <c r="B37" s="170">
        <v>0</v>
      </c>
      <c r="C37" s="383" t="s">
        <v>309</v>
      </c>
      <c r="D37" s="384"/>
      <c r="E37" s="199"/>
      <c r="F37" s="199"/>
      <c r="G37" s="199"/>
      <c r="H37" s="200"/>
      <c r="I37" s="199"/>
      <c r="J37" s="199"/>
      <c r="K37" s="199"/>
      <c r="L37" s="200"/>
      <c r="M37" s="199"/>
      <c r="N37" s="199"/>
      <c r="O37" s="199"/>
      <c r="P37" s="200"/>
      <c r="Q37" s="201"/>
    </row>
    <row r="38" spans="1:17" s="153" customFormat="1" ht="20.100000000000001" customHeight="1">
      <c r="A38" s="170">
        <v>0</v>
      </c>
      <c r="B38" s="170" t="s">
        <v>173</v>
      </c>
      <c r="C38" s="383" t="s">
        <v>317</v>
      </c>
      <c r="D38" s="384"/>
      <c r="E38" s="199"/>
      <c r="F38" s="199"/>
      <c r="G38" s="199"/>
      <c r="H38" s="200"/>
      <c r="I38" s="199"/>
      <c r="J38" s="199"/>
      <c r="K38" s="199"/>
      <c r="L38" s="200"/>
      <c r="M38" s="199"/>
      <c r="N38" s="199"/>
      <c r="O38" s="199"/>
      <c r="P38" s="200"/>
      <c r="Q38" s="201"/>
    </row>
    <row r="39" spans="1:17" s="153" customFormat="1" ht="20.100000000000001" customHeight="1">
      <c r="A39" s="170">
        <v>0</v>
      </c>
      <c r="B39" s="170">
        <v>0</v>
      </c>
      <c r="C39" s="383" t="s">
        <v>287</v>
      </c>
      <c r="D39" s="384"/>
      <c r="E39" s="199"/>
      <c r="F39" s="199"/>
      <c r="G39" s="199"/>
      <c r="H39" s="200"/>
      <c r="I39" s="199"/>
      <c r="J39" s="199"/>
      <c r="K39" s="199"/>
      <c r="L39" s="200"/>
      <c r="M39" s="199"/>
      <c r="N39" s="199"/>
      <c r="O39" s="199"/>
      <c r="P39" s="200"/>
      <c r="Q39" s="201"/>
    </row>
    <row r="40" spans="1:17" s="153" customFormat="1" ht="20.100000000000001" customHeight="1">
      <c r="A40" s="170">
        <v>0</v>
      </c>
      <c r="B40" s="170">
        <v>0</v>
      </c>
      <c r="C40" s="383" t="s">
        <v>331</v>
      </c>
      <c r="D40" s="384"/>
      <c r="E40" s="199"/>
      <c r="F40" s="199"/>
      <c r="G40" s="199"/>
      <c r="H40" s="200"/>
      <c r="I40" s="199"/>
      <c r="J40" s="199"/>
      <c r="K40" s="199"/>
      <c r="L40" s="200"/>
      <c r="M40" s="199"/>
      <c r="N40" s="199"/>
      <c r="O40" s="199"/>
      <c r="P40" s="200"/>
      <c r="Q40" s="201"/>
    </row>
    <row r="41" spans="1:17" s="153" customFormat="1" ht="20.100000000000001" customHeight="1">
      <c r="A41" s="170">
        <v>0</v>
      </c>
      <c r="B41" s="170">
        <v>0</v>
      </c>
      <c r="C41" s="383" t="s">
        <v>330</v>
      </c>
      <c r="D41" s="384"/>
      <c r="E41" s="199"/>
      <c r="F41" s="199"/>
      <c r="G41" s="199"/>
      <c r="H41" s="200"/>
      <c r="I41" s="199"/>
      <c r="J41" s="199"/>
      <c r="K41" s="199"/>
      <c r="L41" s="200"/>
      <c r="M41" s="199"/>
      <c r="N41" s="199"/>
      <c r="O41" s="199"/>
      <c r="P41" s="200"/>
      <c r="Q41" s="201"/>
    </row>
    <row r="42" spans="1:17" s="153" customFormat="1" ht="20.100000000000001" customHeight="1">
      <c r="A42" s="170">
        <v>0</v>
      </c>
      <c r="B42" s="170" t="s">
        <v>172</v>
      </c>
      <c r="C42" s="383" t="s">
        <v>318</v>
      </c>
      <c r="D42" s="384"/>
      <c r="E42" s="199"/>
      <c r="F42" s="199"/>
      <c r="G42" s="199"/>
      <c r="H42" s="200"/>
      <c r="I42" s="199"/>
      <c r="J42" s="199"/>
      <c r="K42" s="199"/>
      <c r="L42" s="200"/>
      <c r="M42" s="199"/>
      <c r="N42" s="199"/>
      <c r="O42" s="199"/>
      <c r="P42" s="200"/>
      <c r="Q42" s="201"/>
    </row>
    <row r="43" spans="1:17" s="153" customFormat="1" ht="20.100000000000001" customHeight="1">
      <c r="A43" s="170">
        <v>0</v>
      </c>
      <c r="B43" s="170">
        <v>0</v>
      </c>
      <c r="C43" s="383" t="s">
        <v>332</v>
      </c>
      <c r="D43" s="384"/>
      <c r="E43" s="199"/>
      <c r="F43" s="199"/>
      <c r="G43" s="199"/>
      <c r="H43" s="200"/>
      <c r="I43" s="199"/>
      <c r="J43" s="199"/>
      <c r="K43" s="199"/>
      <c r="L43" s="200"/>
      <c r="M43" s="199"/>
      <c r="N43" s="199"/>
      <c r="O43" s="199"/>
      <c r="P43" s="200"/>
      <c r="Q43" s="201"/>
    </row>
    <row r="44" spans="1:17" s="153" customFormat="1" ht="20.100000000000001" customHeight="1">
      <c r="A44" s="170">
        <v>0</v>
      </c>
      <c r="B44" s="170">
        <v>0</v>
      </c>
      <c r="C44" s="383" t="s">
        <v>333</v>
      </c>
      <c r="D44" s="384"/>
      <c r="E44" s="199"/>
      <c r="F44" s="199"/>
      <c r="G44" s="199"/>
      <c r="H44" s="200"/>
      <c r="I44" s="199"/>
      <c r="J44" s="199"/>
      <c r="K44" s="199"/>
      <c r="L44" s="200"/>
      <c r="M44" s="199"/>
      <c r="N44" s="199"/>
      <c r="O44" s="199"/>
      <c r="P44" s="200"/>
      <c r="Q44" s="201"/>
    </row>
    <row r="45" spans="1:17" s="153" customFormat="1" ht="20.100000000000001" customHeight="1">
      <c r="A45" s="170">
        <v>0</v>
      </c>
      <c r="B45" s="170">
        <v>0</v>
      </c>
      <c r="C45" s="383" t="s">
        <v>335</v>
      </c>
      <c r="D45" s="384"/>
      <c r="E45" s="199"/>
      <c r="F45" s="199"/>
      <c r="G45" s="199"/>
      <c r="H45" s="200"/>
      <c r="I45" s="199"/>
      <c r="J45" s="199"/>
      <c r="K45" s="199"/>
      <c r="L45" s="200"/>
      <c r="M45" s="199"/>
      <c r="N45" s="199"/>
      <c r="O45" s="199"/>
      <c r="P45" s="200"/>
      <c r="Q45" s="201"/>
    </row>
    <row r="46" spans="1:17" s="153" customFormat="1" ht="20.100000000000001" customHeight="1">
      <c r="A46" s="170">
        <v>0</v>
      </c>
      <c r="B46" s="170">
        <v>0</v>
      </c>
      <c r="C46" s="383" t="s">
        <v>334</v>
      </c>
      <c r="D46" s="384"/>
      <c r="E46" s="199"/>
      <c r="F46" s="199"/>
      <c r="G46" s="199"/>
      <c r="H46" s="200"/>
      <c r="I46" s="199"/>
      <c r="J46" s="199"/>
      <c r="K46" s="199"/>
      <c r="L46" s="200"/>
      <c r="M46" s="199"/>
      <c r="N46" s="199"/>
      <c r="O46" s="199"/>
      <c r="P46" s="200"/>
      <c r="Q46" s="201"/>
    </row>
    <row r="47" spans="1:17" s="153" customFormat="1" ht="20.100000000000001" customHeight="1">
      <c r="A47" s="170">
        <v>0</v>
      </c>
      <c r="B47" s="170">
        <v>0</v>
      </c>
      <c r="C47" s="383" t="s">
        <v>336</v>
      </c>
      <c r="D47" s="384"/>
      <c r="E47" s="199"/>
      <c r="F47" s="199"/>
      <c r="G47" s="199"/>
      <c r="H47" s="200"/>
      <c r="I47" s="199"/>
      <c r="J47" s="199"/>
      <c r="K47" s="199"/>
      <c r="L47" s="200"/>
      <c r="M47" s="199"/>
      <c r="N47" s="199"/>
      <c r="O47" s="199"/>
      <c r="P47" s="200"/>
      <c r="Q47" s="201"/>
    </row>
    <row r="48" spans="1:17" s="153" customFormat="1" ht="20.100000000000001" customHeight="1">
      <c r="A48" s="170">
        <v>0</v>
      </c>
      <c r="B48" s="170">
        <v>0</v>
      </c>
      <c r="C48" s="383" t="s">
        <v>337</v>
      </c>
      <c r="D48" s="384"/>
      <c r="E48" s="199"/>
      <c r="F48" s="199"/>
      <c r="G48" s="199"/>
      <c r="H48" s="200"/>
      <c r="I48" s="199"/>
      <c r="J48" s="199"/>
      <c r="K48" s="199"/>
      <c r="L48" s="200"/>
      <c r="M48" s="199"/>
      <c r="N48" s="199"/>
      <c r="O48" s="199"/>
      <c r="P48" s="200"/>
      <c r="Q48" s="201"/>
    </row>
    <row r="49" spans="1:17" s="153" customFormat="1" ht="20.100000000000001" customHeight="1">
      <c r="A49" s="414">
        <v>0</v>
      </c>
      <c r="B49" s="414">
        <v>0</v>
      </c>
      <c r="C49" s="415" t="s">
        <v>338</v>
      </c>
      <c r="D49" s="416"/>
      <c r="E49" s="417"/>
      <c r="F49" s="417"/>
      <c r="G49" s="417"/>
      <c r="H49" s="418"/>
      <c r="I49" s="417"/>
      <c r="J49" s="417"/>
      <c r="K49" s="417"/>
      <c r="L49" s="418"/>
      <c r="M49" s="417"/>
      <c r="N49" s="417"/>
      <c r="O49" s="417"/>
      <c r="P49" s="418"/>
      <c r="Q49" s="419"/>
    </row>
    <row r="50" spans="1:17" s="153" customFormat="1" ht="20.100000000000001" customHeight="1">
      <c r="A50" s="170">
        <v>0</v>
      </c>
      <c r="B50" s="170">
        <v>0</v>
      </c>
      <c r="C50" s="383" t="s">
        <v>339</v>
      </c>
      <c r="D50" s="384"/>
      <c r="E50" s="199"/>
      <c r="F50" s="199"/>
      <c r="G50" s="199"/>
      <c r="H50" s="200"/>
      <c r="I50" s="199"/>
      <c r="J50" s="199"/>
      <c r="K50" s="199"/>
      <c r="L50" s="200"/>
      <c r="M50" s="199"/>
      <c r="N50" s="199"/>
      <c r="O50" s="199"/>
      <c r="P50" s="200"/>
      <c r="Q50" s="201"/>
    </row>
    <row r="51" spans="1:17" s="153" customFormat="1" ht="20.100000000000001" customHeight="1">
      <c r="A51" s="170">
        <v>0</v>
      </c>
      <c r="B51" s="170">
        <v>0</v>
      </c>
      <c r="C51" s="383" t="s">
        <v>340</v>
      </c>
      <c r="D51" s="384"/>
      <c r="E51" s="199"/>
      <c r="F51" s="199"/>
      <c r="G51" s="199"/>
      <c r="H51" s="200"/>
      <c r="I51" s="199"/>
      <c r="J51" s="199"/>
      <c r="K51" s="199"/>
      <c r="L51" s="200"/>
      <c r="M51" s="199"/>
      <c r="N51" s="199"/>
      <c r="O51" s="199"/>
      <c r="P51" s="200"/>
      <c r="Q51" s="201"/>
    </row>
    <row r="52" spans="1:17" s="153" customFormat="1" ht="20.100000000000001" customHeight="1">
      <c r="A52" s="170">
        <v>0</v>
      </c>
      <c r="B52" s="170">
        <v>0</v>
      </c>
      <c r="C52" s="383" t="s">
        <v>341</v>
      </c>
      <c r="D52" s="384"/>
      <c r="E52" s="199"/>
      <c r="F52" s="199"/>
      <c r="G52" s="199"/>
      <c r="H52" s="200"/>
      <c r="I52" s="199"/>
      <c r="J52" s="199"/>
      <c r="K52" s="199"/>
      <c r="L52" s="200"/>
      <c r="M52" s="199"/>
      <c r="N52" s="199"/>
      <c r="O52" s="199"/>
      <c r="P52" s="200"/>
      <c r="Q52" s="201"/>
    </row>
    <row r="53" spans="1:17" s="153" customFormat="1" ht="20.100000000000001" customHeight="1">
      <c r="A53" s="170">
        <v>0</v>
      </c>
      <c r="B53" s="170">
        <v>0</v>
      </c>
      <c r="C53" s="383" t="s">
        <v>342</v>
      </c>
      <c r="D53" s="384"/>
      <c r="E53" s="199"/>
      <c r="F53" s="199"/>
      <c r="G53" s="199"/>
      <c r="H53" s="200"/>
      <c r="I53" s="199"/>
      <c r="J53" s="199"/>
      <c r="K53" s="199"/>
      <c r="L53" s="200"/>
      <c r="M53" s="199"/>
      <c r="N53" s="199"/>
      <c r="O53" s="199"/>
      <c r="P53" s="200"/>
      <c r="Q53" s="201"/>
    </row>
    <row r="54" spans="1:17" s="153" customFormat="1" ht="20.100000000000001" customHeight="1">
      <c r="A54" s="170">
        <v>0</v>
      </c>
      <c r="B54" s="170">
        <v>0</v>
      </c>
      <c r="C54" s="383" t="s">
        <v>343</v>
      </c>
      <c r="D54" s="384"/>
      <c r="E54" s="199"/>
      <c r="F54" s="199"/>
      <c r="G54" s="199"/>
      <c r="H54" s="200"/>
      <c r="I54" s="199"/>
      <c r="J54" s="199"/>
      <c r="K54" s="199"/>
      <c r="L54" s="200"/>
      <c r="M54" s="199"/>
      <c r="N54" s="199"/>
      <c r="O54" s="199"/>
      <c r="P54" s="200"/>
      <c r="Q54" s="201"/>
    </row>
    <row r="55" spans="1:17" s="153" customFormat="1" ht="20.100000000000001" customHeight="1">
      <c r="A55" s="170">
        <v>0</v>
      </c>
      <c r="B55" s="170">
        <v>0</v>
      </c>
      <c r="C55" s="383" t="s">
        <v>344</v>
      </c>
      <c r="D55" s="384"/>
      <c r="E55" s="199"/>
      <c r="F55" s="199"/>
      <c r="G55" s="199"/>
      <c r="H55" s="200"/>
      <c r="I55" s="199"/>
      <c r="J55" s="199"/>
      <c r="K55" s="199"/>
      <c r="L55" s="200"/>
      <c r="M55" s="199"/>
      <c r="N55" s="199"/>
      <c r="O55" s="199"/>
      <c r="P55" s="200"/>
      <c r="Q55" s="201"/>
    </row>
    <row r="56" spans="1:17" s="153" customFormat="1" ht="20.100000000000001" customHeight="1">
      <c r="A56" s="170">
        <v>0</v>
      </c>
      <c r="B56" s="170">
        <v>0</v>
      </c>
      <c r="C56" s="383" t="s">
        <v>345</v>
      </c>
      <c r="D56" s="384"/>
      <c r="E56" s="199"/>
      <c r="F56" s="199"/>
      <c r="G56" s="199"/>
      <c r="H56" s="200"/>
      <c r="I56" s="199"/>
      <c r="J56" s="199"/>
      <c r="K56" s="199"/>
      <c r="L56" s="200"/>
      <c r="M56" s="199"/>
      <c r="N56" s="199"/>
      <c r="O56" s="199"/>
      <c r="P56" s="200"/>
      <c r="Q56" s="201"/>
    </row>
    <row r="57" spans="1:17" s="153" customFormat="1" ht="20.100000000000001" customHeight="1">
      <c r="A57" s="170">
        <v>0</v>
      </c>
      <c r="B57" s="170" t="s">
        <v>302</v>
      </c>
      <c r="C57" s="383" t="s">
        <v>319</v>
      </c>
      <c r="D57" s="384"/>
      <c r="E57" s="199"/>
      <c r="F57" s="199"/>
      <c r="G57" s="199"/>
      <c r="H57" s="200"/>
      <c r="I57" s="199"/>
      <c r="J57" s="199"/>
      <c r="K57" s="199"/>
      <c r="L57" s="200"/>
      <c r="M57" s="199"/>
      <c r="N57" s="199"/>
      <c r="O57" s="199"/>
      <c r="P57" s="200"/>
      <c r="Q57" s="201"/>
    </row>
    <row r="58" spans="1:17" s="153" customFormat="1" ht="20.100000000000001" customHeight="1">
      <c r="A58" s="170">
        <v>0</v>
      </c>
      <c r="B58" s="170">
        <v>0</v>
      </c>
      <c r="C58" s="383" t="s">
        <v>288</v>
      </c>
      <c r="D58" s="384"/>
      <c r="E58" s="199"/>
      <c r="F58" s="199"/>
      <c r="G58" s="199"/>
      <c r="H58" s="200"/>
      <c r="I58" s="199"/>
      <c r="J58" s="199"/>
      <c r="K58" s="199"/>
      <c r="L58" s="200"/>
      <c r="M58" s="199"/>
      <c r="N58" s="199"/>
      <c r="O58" s="199"/>
      <c r="P58" s="200"/>
      <c r="Q58" s="201"/>
    </row>
    <row r="59" spans="1:17" s="153" customFormat="1" ht="20.100000000000001" customHeight="1">
      <c r="A59" s="170">
        <v>0</v>
      </c>
      <c r="B59" s="170">
        <v>0</v>
      </c>
      <c r="C59" s="383" t="s">
        <v>289</v>
      </c>
      <c r="D59" s="384"/>
      <c r="E59" s="199"/>
      <c r="F59" s="199"/>
      <c r="G59" s="199"/>
      <c r="H59" s="200"/>
      <c r="I59" s="199"/>
      <c r="J59" s="199"/>
      <c r="K59" s="199"/>
      <c r="L59" s="200"/>
      <c r="M59" s="199"/>
      <c r="N59" s="199"/>
      <c r="O59" s="199"/>
      <c r="P59" s="200"/>
      <c r="Q59" s="201"/>
    </row>
    <row r="60" spans="1:17" s="153" customFormat="1" ht="20.100000000000001" customHeight="1">
      <c r="A60" s="170">
        <v>0</v>
      </c>
      <c r="B60" s="170">
        <v>0</v>
      </c>
      <c r="C60" s="383" t="s">
        <v>346</v>
      </c>
      <c r="D60" s="384"/>
      <c r="E60" s="199"/>
      <c r="F60" s="199"/>
      <c r="G60" s="199"/>
      <c r="H60" s="200"/>
      <c r="I60" s="199"/>
      <c r="J60" s="199"/>
      <c r="K60" s="199"/>
      <c r="L60" s="200"/>
      <c r="M60" s="199"/>
      <c r="N60" s="199"/>
      <c r="O60" s="199"/>
      <c r="P60" s="200"/>
      <c r="Q60" s="201"/>
    </row>
    <row r="61" spans="1:17" s="153" customFormat="1" ht="20.100000000000001" customHeight="1">
      <c r="A61" s="170">
        <v>0</v>
      </c>
      <c r="B61" s="170">
        <v>0</v>
      </c>
      <c r="C61" s="383" t="s">
        <v>347</v>
      </c>
      <c r="D61" s="384"/>
      <c r="E61" s="199"/>
      <c r="F61" s="199"/>
      <c r="G61" s="199"/>
      <c r="H61" s="200"/>
      <c r="I61" s="199"/>
      <c r="J61" s="199"/>
      <c r="K61" s="199"/>
      <c r="L61" s="200"/>
      <c r="M61" s="199"/>
      <c r="N61" s="199"/>
      <c r="O61" s="199"/>
      <c r="P61" s="200"/>
      <c r="Q61" s="201"/>
    </row>
    <row r="62" spans="1:17" s="153" customFormat="1" ht="20.100000000000001" customHeight="1">
      <c r="A62" s="170">
        <v>0</v>
      </c>
      <c r="B62" s="170">
        <v>0</v>
      </c>
      <c r="C62" s="383" t="s">
        <v>290</v>
      </c>
      <c r="D62" s="384"/>
      <c r="E62" s="199"/>
      <c r="F62" s="199"/>
      <c r="G62" s="199"/>
      <c r="H62" s="200"/>
      <c r="I62" s="199"/>
      <c r="J62" s="199"/>
      <c r="K62" s="199"/>
      <c r="L62" s="200"/>
      <c r="M62" s="199"/>
      <c r="N62" s="199"/>
      <c r="O62" s="199"/>
      <c r="P62" s="200"/>
      <c r="Q62" s="201"/>
    </row>
    <row r="63" spans="1:17" s="153" customFormat="1" ht="20.100000000000001" customHeight="1">
      <c r="A63" s="170">
        <v>0</v>
      </c>
      <c r="B63" s="170" t="s">
        <v>303</v>
      </c>
      <c r="C63" s="383" t="s">
        <v>320</v>
      </c>
      <c r="D63" s="384"/>
      <c r="E63" s="199"/>
      <c r="F63" s="199"/>
      <c r="G63" s="199"/>
      <c r="H63" s="200"/>
      <c r="I63" s="199"/>
      <c r="J63" s="199"/>
      <c r="K63" s="199"/>
      <c r="L63" s="200"/>
      <c r="M63" s="199"/>
      <c r="N63" s="199"/>
      <c r="O63" s="199"/>
      <c r="P63" s="200"/>
      <c r="Q63" s="201"/>
    </row>
    <row r="64" spans="1:17" s="153" customFormat="1" ht="20.100000000000001" customHeight="1">
      <c r="A64" s="170">
        <v>0</v>
      </c>
      <c r="B64" s="170">
        <v>0</v>
      </c>
      <c r="C64" s="383" t="s">
        <v>291</v>
      </c>
      <c r="D64" s="384"/>
      <c r="E64" s="199"/>
      <c r="F64" s="199"/>
      <c r="G64" s="199"/>
      <c r="H64" s="200"/>
      <c r="I64" s="199"/>
      <c r="J64" s="199"/>
      <c r="K64" s="199"/>
      <c r="L64" s="200"/>
      <c r="M64" s="199"/>
      <c r="N64" s="199"/>
      <c r="O64" s="199"/>
      <c r="P64" s="200"/>
      <c r="Q64" s="201"/>
    </row>
    <row r="65" spans="1:17" s="153" customFormat="1" ht="20.100000000000001" customHeight="1">
      <c r="A65" s="170">
        <v>0</v>
      </c>
      <c r="B65" s="170" t="s">
        <v>304</v>
      </c>
      <c r="C65" s="383" t="s">
        <v>321</v>
      </c>
      <c r="D65" s="384"/>
      <c r="E65" s="199"/>
      <c r="F65" s="199"/>
      <c r="G65" s="199"/>
      <c r="H65" s="200"/>
      <c r="I65" s="199"/>
      <c r="J65" s="199"/>
      <c r="K65" s="199"/>
      <c r="L65" s="200"/>
      <c r="M65" s="199"/>
      <c r="N65" s="199"/>
      <c r="O65" s="199"/>
      <c r="P65" s="200"/>
      <c r="Q65" s="201"/>
    </row>
    <row r="66" spans="1:17" s="153" customFormat="1" ht="20.100000000000001" customHeight="1">
      <c r="A66" s="170">
        <v>0</v>
      </c>
      <c r="B66" s="170">
        <v>0</v>
      </c>
      <c r="C66" s="383" t="s">
        <v>292</v>
      </c>
      <c r="D66" s="384"/>
      <c r="E66" s="199"/>
      <c r="F66" s="199"/>
      <c r="G66" s="199"/>
      <c r="H66" s="200"/>
      <c r="I66" s="199"/>
      <c r="J66" s="199"/>
      <c r="K66" s="199"/>
      <c r="L66" s="200"/>
      <c r="M66" s="199"/>
      <c r="N66" s="199"/>
      <c r="O66" s="199"/>
      <c r="P66" s="200"/>
      <c r="Q66" s="201"/>
    </row>
    <row r="67" spans="1:17" s="153" customFormat="1" ht="20.100000000000001" customHeight="1">
      <c r="A67" s="170">
        <v>0</v>
      </c>
      <c r="B67" s="170">
        <v>0</v>
      </c>
      <c r="C67" s="383" t="s">
        <v>293</v>
      </c>
      <c r="D67" s="384"/>
      <c r="E67" s="199"/>
      <c r="F67" s="199"/>
      <c r="G67" s="199"/>
      <c r="H67" s="200"/>
      <c r="I67" s="199"/>
      <c r="J67" s="199"/>
      <c r="K67" s="199"/>
      <c r="L67" s="200"/>
      <c r="M67" s="199"/>
      <c r="N67" s="199"/>
      <c r="O67" s="199"/>
      <c r="P67" s="200"/>
      <c r="Q67" s="201"/>
    </row>
    <row r="68" spans="1:17" s="153" customFormat="1" ht="20.100000000000001" customHeight="1">
      <c r="A68" s="170">
        <v>0</v>
      </c>
      <c r="B68" s="170">
        <v>0</v>
      </c>
      <c r="C68" s="383" t="s">
        <v>294</v>
      </c>
      <c r="D68" s="384"/>
      <c r="E68" s="199"/>
      <c r="F68" s="199"/>
      <c r="G68" s="199"/>
      <c r="H68" s="200"/>
      <c r="I68" s="199"/>
      <c r="J68" s="199"/>
      <c r="K68" s="199"/>
      <c r="L68" s="200"/>
      <c r="M68" s="199"/>
      <c r="N68" s="199"/>
      <c r="O68" s="199"/>
      <c r="P68" s="200"/>
      <c r="Q68" s="201"/>
    </row>
    <row r="69" spans="1:17" s="153" customFormat="1" ht="20.100000000000001" customHeight="1">
      <c r="A69" s="170">
        <v>0</v>
      </c>
      <c r="B69" s="170">
        <v>0</v>
      </c>
      <c r="C69" s="383" t="s">
        <v>348</v>
      </c>
      <c r="D69" s="384"/>
      <c r="E69" s="199"/>
      <c r="F69" s="199"/>
      <c r="G69" s="199"/>
      <c r="H69" s="200"/>
      <c r="I69" s="199"/>
      <c r="J69" s="199"/>
      <c r="K69" s="199"/>
      <c r="L69" s="200"/>
      <c r="M69" s="199"/>
      <c r="N69" s="199"/>
      <c r="O69" s="199"/>
      <c r="P69" s="200"/>
      <c r="Q69" s="201"/>
    </row>
    <row r="70" spans="1:17" s="153" customFormat="1" ht="20.100000000000001" customHeight="1">
      <c r="A70" s="414">
        <v>0</v>
      </c>
      <c r="B70" s="414">
        <v>0</v>
      </c>
      <c r="C70" s="415" t="s">
        <v>349</v>
      </c>
      <c r="D70" s="416"/>
      <c r="E70" s="417"/>
      <c r="F70" s="417"/>
      <c r="G70" s="417"/>
      <c r="H70" s="418"/>
      <c r="I70" s="417"/>
      <c r="J70" s="417"/>
      <c r="K70" s="417"/>
      <c r="L70" s="418"/>
      <c r="M70" s="417"/>
      <c r="N70" s="417"/>
      <c r="O70" s="417"/>
      <c r="P70" s="418"/>
      <c r="Q70" s="419"/>
    </row>
    <row r="71" spans="1:17" s="153" customFormat="1" ht="20.100000000000001" customHeight="1">
      <c r="A71" s="170">
        <v>0</v>
      </c>
      <c r="B71" s="170">
        <v>0</v>
      </c>
      <c r="C71" s="383" t="s">
        <v>295</v>
      </c>
      <c r="D71" s="384"/>
      <c r="E71" s="199"/>
      <c r="F71" s="199"/>
      <c r="G71" s="199"/>
      <c r="H71" s="200"/>
      <c r="I71" s="199"/>
      <c r="J71" s="199"/>
      <c r="K71" s="199"/>
      <c r="L71" s="200"/>
      <c r="M71" s="199"/>
      <c r="N71" s="199"/>
      <c r="O71" s="199"/>
      <c r="P71" s="200"/>
      <c r="Q71" s="201"/>
    </row>
    <row r="72" spans="1:17" s="153" customFormat="1" ht="20.100000000000001" customHeight="1">
      <c r="A72" s="170">
        <v>0</v>
      </c>
      <c r="B72" s="170">
        <v>0</v>
      </c>
      <c r="C72" s="383" t="s">
        <v>351</v>
      </c>
      <c r="D72" s="384"/>
      <c r="E72" s="199"/>
      <c r="F72" s="199"/>
      <c r="G72" s="199"/>
      <c r="H72" s="200"/>
      <c r="I72" s="199"/>
      <c r="J72" s="199"/>
      <c r="K72" s="199"/>
      <c r="L72" s="200"/>
      <c r="M72" s="199"/>
      <c r="N72" s="199"/>
      <c r="O72" s="199"/>
      <c r="P72" s="200"/>
      <c r="Q72" s="201"/>
    </row>
    <row r="73" spans="1:17" s="153" customFormat="1" ht="20.100000000000001" customHeight="1">
      <c r="A73" s="170">
        <v>0</v>
      </c>
      <c r="B73" s="170">
        <v>0</v>
      </c>
      <c r="C73" s="383" t="s">
        <v>357</v>
      </c>
      <c r="D73" s="384"/>
      <c r="E73" s="199"/>
      <c r="F73" s="199"/>
      <c r="G73" s="199"/>
      <c r="H73" s="200"/>
      <c r="I73" s="199"/>
      <c r="J73" s="199"/>
      <c r="K73" s="199"/>
      <c r="L73" s="200"/>
      <c r="M73" s="199"/>
      <c r="N73" s="199"/>
      <c r="O73" s="199"/>
      <c r="P73" s="200"/>
      <c r="Q73" s="201"/>
    </row>
    <row r="74" spans="1:17" s="153" customFormat="1" ht="20.100000000000001" customHeight="1">
      <c r="A74" s="170">
        <v>0</v>
      </c>
      <c r="B74" s="170">
        <v>0</v>
      </c>
      <c r="C74" s="383" t="s">
        <v>350</v>
      </c>
      <c r="D74" s="384"/>
      <c r="E74" s="199"/>
      <c r="F74" s="199"/>
      <c r="G74" s="199"/>
      <c r="H74" s="200"/>
      <c r="I74" s="199"/>
      <c r="J74" s="199"/>
      <c r="K74" s="199"/>
      <c r="L74" s="200"/>
      <c r="M74" s="199"/>
      <c r="N74" s="199"/>
      <c r="O74" s="199"/>
      <c r="P74" s="200"/>
      <c r="Q74" s="201"/>
    </row>
    <row r="75" spans="1:17" s="153" customFormat="1" ht="20.100000000000001" customHeight="1">
      <c r="A75" s="170">
        <v>0</v>
      </c>
      <c r="B75" s="170">
        <v>0</v>
      </c>
      <c r="C75" s="383" t="s">
        <v>352</v>
      </c>
      <c r="D75" s="384"/>
      <c r="E75" s="199"/>
      <c r="F75" s="199"/>
      <c r="G75" s="199"/>
      <c r="H75" s="200"/>
      <c r="I75" s="199"/>
      <c r="J75" s="199"/>
      <c r="K75" s="199"/>
      <c r="L75" s="200"/>
      <c r="M75" s="199"/>
      <c r="N75" s="199"/>
      <c r="O75" s="199"/>
      <c r="P75" s="200"/>
      <c r="Q75" s="201"/>
    </row>
    <row r="76" spans="1:17" s="153" customFormat="1" ht="20.100000000000001" customHeight="1">
      <c r="A76" s="170">
        <v>0</v>
      </c>
      <c r="B76" s="170">
        <v>0</v>
      </c>
      <c r="C76" s="383" t="s">
        <v>353</v>
      </c>
      <c r="D76" s="384"/>
      <c r="E76" s="199"/>
      <c r="F76" s="199"/>
      <c r="G76" s="199"/>
      <c r="H76" s="200"/>
      <c r="I76" s="199"/>
      <c r="J76" s="199"/>
      <c r="K76" s="199"/>
      <c r="L76" s="200"/>
      <c r="M76" s="199"/>
      <c r="N76" s="199"/>
      <c r="O76" s="199"/>
      <c r="P76" s="200"/>
      <c r="Q76" s="201"/>
    </row>
    <row r="77" spans="1:17" s="153" customFormat="1" ht="20.100000000000001" customHeight="1">
      <c r="A77" s="170">
        <v>0</v>
      </c>
      <c r="B77" s="170">
        <v>0</v>
      </c>
      <c r="C77" s="383" t="s">
        <v>296</v>
      </c>
      <c r="D77" s="384"/>
      <c r="E77" s="199"/>
      <c r="F77" s="199"/>
      <c r="G77" s="199"/>
      <c r="H77" s="200"/>
      <c r="I77" s="199"/>
      <c r="J77" s="199"/>
      <c r="K77" s="199"/>
      <c r="L77" s="200"/>
      <c r="M77" s="199"/>
      <c r="N77" s="199"/>
      <c r="O77" s="199"/>
      <c r="P77" s="200"/>
      <c r="Q77" s="201"/>
    </row>
    <row r="78" spans="1:17" s="153" customFormat="1" ht="20.100000000000001" customHeight="1">
      <c r="A78" s="170">
        <v>0</v>
      </c>
      <c r="B78" s="170">
        <v>0</v>
      </c>
      <c r="C78" s="383" t="s">
        <v>355</v>
      </c>
      <c r="D78" s="384"/>
      <c r="E78" s="199"/>
      <c r="F78" s="199"/>
      <c r="G78" s="199"/>
      <c r="H78" s="200"/>
      <c r="I78" s="199"/>
      <c r="J78" s="199"/>
      <c r="K78" s="199"/>
      <c r="L78" s="200"/>
      <c r="M78" s="199"/>
      <c r="N78" s="199"/>
      <c r="O78" s="199"/>
      <c r="P78" s="200"/>
      <c r="Q78" s="201"/>
    </row>
    <row r="79" spans="1:17" s="153" customFormat="1" ht="20.100000000000001" customHeight="1">
      <c r="A79" s="170">
        <v>0</v>
      </c>
      <c r="B79" s="170">
        <v>0</v>
      </c>
      <c r="C79" s="383" t="s">
        <v>356</v>
      </c>
      <c r="D79" s="384"/>
      <c r="E79" s="199"/>
      <c r="F79" s="199"/>
      <c r="G79" s="199"/>
      <c r="H79" s="200"/>
      <c r="I79" s="199"/>
      <c r="J79" s="199"/>
      <c r="K79" s="199"/>
      <c r="L79" s="200"/>
      <c r="M79" s="199"/>
      <c r="N79" s="199"/>
      <c r="O79" s="199"/>
      <c r="P79" s="200"/>
      <c r="Q79" s="201"/>
    </row>
    <row r="80" spans="1:17" s="153" customFormat="1" ht="20.100000000000001" customHeight="1">
      <c r="A80" s="170">
        <v>0</v>
      </c>
      <c r="B80" s="170">
        <v>0</v>
      </c>
      <c r="C80" s="383" t="s">
        <v>358</v>
      </c>
      <c r="D80" s="384"/>
      <c r="E80" s="199"/>
      <c r="F80" s="199"/>
      <c r="G80" s="199"/>
      <c r="H80" s="200"/>
      <c r="I80" s="199"/>
      <c r="J80" s="199"/>
      <c r="K80" s="199"/>
      <c r="L80" s="200"/>
      <c r="M80" s="199"/>
      <c r="N80" s="199"/>
      <c r="O80" s="199"/>
      <c r="P80" s="200"/>
      <c r="Q80" s="201"/>
    </row>
    <row r="81" spans="1:17" s="153" customFormat="1" ht="20.100000000000001" customHeight="1">
      <c r="A81" s="170">
        <v>0</v>
      </c>
      <c r="B81" s="170">
        <v>0</v>
      </c>
      <c r="C81" s="383" t="s">
        <v>354</v>
      </c>
      <c r="D81" s="384"/>
      <c r="E81" s="199"/>
      <c r="F81" s="199"/>
      <c r="G81" s="199"/>
      <c r="H81" s="200"/>
      <c r="I81" s="199"/>
      <c r="J81" s="199"/>
      <c r="K81" s="199"/>
      <c r="L81" s="200"/>
      <c r="M81" s="199"/>
      <c r="N81" s="199"/>
      <c r="O81" s="199"/>
      <c r="P81" s="200"/>
      <c r="Q81" s="201"/>
    </row>
    <row r="82" spans="1:17" s="153" customFormat="1" ht="20.100000000000001" customHeight="1">
      <c r="A82" s="170">
        <v>0</v>
      </c>
      <c r="B82" s="170">
        <v>0</v>
      </c>
      <c r="C82" s="383" t="s">
        <v>297</v>
      </c>
      <c r="D82" s="384"/>
      <c r="E82" s="199"/>
      <c r="F82" s="199"/>
      <c r="G82" s="199"/>
      <c r="H82" s="200"/>
      <c r="I82" s="199"/>
      <c r="J82" s="199"/>
      <c r="K82" s="199"/>
      <c r="L82" s="200"/>
      <c r="M82" s="199"/>
      <c r="N82" s="199"/>
      <c r="O82" s="199"/>
      <c r="P82" s="200"/>
      <c r="Q82" s="201"/>
    </row>
    <row r="83" spans="1:17" s="153" customFormat="1" ht="20.100000000000001" customHeight="1">
      <c r="A83" s="170">
        <v>0</v>
      </c>
      <c r="B83" s="170">
        <v>0</v>
      </c>
      <c r="C83" s="383" t="s">
        <v>359</v>
      </c>
      <c r="D83" s="384"/>
      <c r="E83" s="199"/>
      <c r="F83" s="199"/>
      <c r="G83" s="199"/>
      <c r="H83" s="200"/>
      <c r="I83" s="199"/>
      <c r="J83" s="199"/>
      <c r="K83" s="199"/>
      <c r="L83" s="200"/>
      <c r="M83" s="199"/>
      <c r="N83" s="199"/>
      <c r="O83" s="199"/>
      <c r="P83" s="200"/>
      <c r="Q83" s="201"/>
    </row>
    <row r="84" spans="1:17" s="153" customFormat="1" ht="20.100000000000001" customHeight="1">
      <c r="A84" s="170">
        <v>0</v>
      </c>
      <c r="B84" s="170">
        <v>0</v>
      </c>
      <c r="C84" s="383" t="s">
        <v>360</v>
      </c>
      <c r="D84" s="384"/>
      <c r="E84" s="199"/>
      <c r="F84" s="199"/>
      <c r="G84" s="199"/>
      <c r="H84" s="200"/>
      <c r="I84" s="199"/>
      <c r="J84" s="199"/>
      <c r="K84" s="199"/>
      <c r="L84" s="200"/>
      <c r="M84" s="199"/>
      <c r="N84" s="199"/>
      <c r="O84" s="199"/>
      <c r="P84" s="200"/>
      <c r="Q84" s="201"/>
    </row>
    <row r="85" spans="1:17" s="153" customFormat="1" ht="20.100000000000001" customHeight="1">
      <c r="A85" s="170">
        <v>0</v>
      </c>
      <c r="B85" s="170">
        <v>0</v>
      </c>
      <c r="C85" s="383" t="s">
        <v>361</v>
      </c>
      <c r="D85" s="384"/>
      <c r="E85" s="199"/>
      <c r="F85" s="199"/>
      <c r="G85" s="199"/>
      <c r="H85" s="200"/>
      <c r="I85" s="199"/>
      <c r="J85" s="199"/>
      <c r="K85" s="199"/>
      <c r="L85" s="200"/>
      <c r="M85" s="199"/>
      <c r="N85" s="199"/>
      <c r="O85" s="199"/>
      <c r="P85" s="200"/>
      <c r="Q85" s="201"/>
    </row>
    <row r="86" spans="1:17" s="153" customFormat="1" ht="20.100000000000001" customHeight="1">
      <c r="A86" s="170">
        <v>0</v>
      </c>
      <c r="B86" s="170">
        <v>0</v>
      </c>
      <c r="C86" s="383" t="s">
        <v>354</v>
      </c>
      <c r="D86" s="384"/>
      <c r="E86" s="199"/>
      <c r="F86" s="199"/>
      <c r="G86" s="199"/>
      <c r="H86" s="200"/>
      <c r="I86" s="199"/>
      <c r="J86" s="199"/>
      <c r="K86" s="199"/>
      <c r="L86" s="200"/>
      <c r="M86" s="199"/>
      <c r="N86" s="199"/>
      <c r="O86" s="199"/>
      <c r="P86" s="200"/>
      <c r="Q86" s="201"/>
    </row>
    <row r="87" spans="1:17" s="153" customFormat="1" ht="20.100000000000001" customHeight="1">
      <c r="A87" s="170">
        <v>0</v>
      </c>
      <c r="B87" s="170">
        <v>0</v>
      </c>
      <c r="C87" s="383" t="s">
        <v>298</v>
      </c>
      <c r="D87" s="384"/>
      <c r="E87" s="199"/>
      <c r="F87" s="199"/>
      <c r="G87" s="199"/>
      <c r="H87" s="200"/>
      <c r="I87" s="199"/>
      <c r="J87" s="199"/>
      <c r="K87" s="199"/>
      <c r="L87" s="200"/>
      <c r="M87" s="199"/>
      <c r="N87" s="199"/>
      <c r="O87" s="199"/>
      <c r="P87" s="200"/>
      <c r="Q87" s="201"/>
    </row>
    <row r="88" spans="1:17" s="153" customFormat="1" ht="20.100000000000001" customHeight="1">
      <c r="A88" s="170">
        <v>0</v>
      </c>
      <c r="B88" s="170">
        <v>0</v>
      </c>
      <c r="C88" s="383" t="s">
        <v>299</v>
      </c>
      <c r="D88" s="384"/>
      <c r="E88" s="199"/>
      <c r="F88" s="199"/>
      <c r="G88" s="199"/>
      <c r="H88" s="200"/>
      <c r="I88" s="199"/>
      <c r="J88" s="199"/>
      <c r="K88" s="199"/>
      <c r="L88" s="200"/>
      <c r="M88" s="199"/>
      <c r="N88" s="199"/>
      <c r="O88" s="199"/>
      <c r="P88" s="200"/>
      <c r="Q88" s="201"/>
    </row>
    <row r="89" spans="1:17" s="153" customFormat="1" ht="20.100000000000001" customHeight="1">
      <c r="A89" s="170">
        <v>0</v>
      </c>
      <c r="B89" s="170">
        <v>0</v>
      </c>
      <c r="C89" s="383" t="s">
        <v>300</v>
      </c>
      <c r="D89" s="384"/>
      <c r="E89" s="199"/>
      <c r="F89" s="199"/>
      <c r="G89" s="199"/>
      <c r="H89" s="200"/>
      <c r="I89" s="199"/>
      <c r="J89" s="199"/>
      <c r="K89" s="199"/>
      <c r="L89" s="200"/>
      <c r="M89" s="199"/>
      <c r="N89" s="199"/>
      <c r="O89" s="199"/>
      <c r="P89" s="200"/>
      <c r="Q89" s="201"/>
    </row>
    <row r="90" spans="1:17" s="153" customFormat="1" ht="20.100000000000001" customHeight="1">
      <c r="A90" s="170">
        <v>0</v>
      </c>
      <c r="B90" s="170">
        <v>0</v>
      </c>
      <c r="C90" s="383" t="s">
        <v>301</v>
      </c>
      <c r="D90" s="384"/>
      <c r="E90" s="199"/>
      <c r="F90" s="199"/>
      <c r="G90" s="199"/>
      <c r="H90" s="200"/>
      <c r="I90" s="199"/>
      <c r="J90" s="199"/>
      <c r="K90" s="199"/>
      <c r="L90" s="200"/>
      <c r="M90" s="199"/>
      <c r="N90" s="199"/>
      <c r="O90" s="199"/>
      <c r="P90" s="200"/>
      <c r="Q90" s="201"/>
    </row>
    <row r="91" spans="1:17" s="153" customFormat="1" ht="35.1" customHeight="1">
      <c r="A91" s="496" t="s">
        <v>145</v>
      </c>
      <c r="B91" s="497"/>
      <c r="C91" s="385"/>
      <c r="D91" s="204"/>
      <c r="E91" s="205"/>
      <c r="F91" s="205"/>
      <c r="G91" s="205"/>
      <c r="H91" s="205">
        <f>SUM(H9:H90)</f>
        <v>13.2</v>
      </c>
      <c r="I91" s="205"/>
      <c r="J91" s="205"/>
      <c r="K91" s="205"/>
      <c r="L91" s="205">
        <f>SUM(L9:L90)</f>
        <v>24.2</v>
      </c>
      <c r="M91" s="205"/>
      <c r="N91" s="205"/>
      <c r="O91" s="205"/>
      <c r="P91" s="205">
        <f>SUM(P9:P90)</f>
        <v>26.4</v>
      </c>
      <c r="Q91" s="206"/>
    </row>
  </sheetData>
  <mergeCells count="5">
    <mergeCell ref="A5:B6"/>
    <mergeCell ref="A91:B91"/>
    <mergeCell ref="A2:Q2"/>
    <mergeCell ref="Q5:Q6"/>
    <mergeCell ref="C5:D6"/>
  </mergeCells>
  <phoneticPr fontId="2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80" firstPageNumber="173" fitToHeight="1000" orientation="landscape" r:id="rId1"/>
  <headerFooter alignWithMargins="0">
    <oddFooter>&amp;R&amp;G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GridLines="0" view="pageBreakPreview" zoomScaleNormal="80" zoomScaleSheetLayoutView="100" workbookViewId="0"/>
  </sheetViews>
  <sheetFormatPr defaultRowHeight="39.950000000000003" customHeight="1"/>
  <cols>
    <col min="1" max="1" width="1.77734375" style="101" customWidth="1"/>
    <col min="2" max="2" width="21.77734375" style="101" customWidth="1"/>
    <col min="3" max="3" width="1.77734375" style="101" customWidth="1"/>
    <col min="4" max="4" width="18.77734375" style="211" customWidth="1"/>
    <col min="5" max="5" width="5.77734375" style="78" customWidth="1"/>
    <col min="6" max="6" width="15.88671875" style="78" customWidth="1"/>
    <col min="7" max="7" width="8.33203125" style="101" bestFit="1" customWidth="1"/>
    <col min="8" max="16384" width="8.88671875" style="101"/>
  </cols>
  <sheetData>
    <row r="1" spans="1:7" ht="20.100000000000001" customHeight="1">
      <c r="A1" s="217" t="s">
        <v>55</v>
      </c>
      <c r="B1" s="218"/>
      <c r="C1" s="218"/>
      <c r="E1" s="219"/>
      <c r="F1" s="219"/>
      <c r="G1" s="218"/>
    </row>
    <row r="2" spans="1:7" s="41" customFormat="1" ht="39.950000000000003" customHeight="1">
      <c r="A2" s="524" t="s">
        <v>56</v>
      </c>
      <c r="B2" s="524"/>
      <c r="C2" s="524"/>
      <c r="D2" s="524"/>
      <c r="E2" s="524"/>
      <c r="F2" s="524"/>
      <c r="G2" s="524"/>
    </row>
    <row r="3" spans="1:7" s="41" customFormat="1" ht="20.100000000000001" customHeight="1">
      <c r="A3" s="220"/>
      <c r="B3" s="221"/>
      <c r="C3" s="221"/>
      <c r="D3" s="222"/>
      <c r="E3" s="223"/>
      <c r="F3" s="223"/>
      <c r="G3" s="220"/>
    </row>
    <row r="4" spans="1:7" ht="20.100000000000001" customHeight="1">
      <c r="A4" s="104" t="str">
        <f>원가!$A$3</f>
        <v>□ 과업명 : 지역혁신 선도기업 100 비전선포식</v>
      </c>
      <c r="B4" s="224"/>
      <c r="C4" s="224"/>
      <c r="D4" s="225"/>
      <c r="E4" s="226"/>
      <c r="F4" s="226"/>
      <c r="G4" s="69" t="s">
        <v>26</v>
      </c>
    </row>
    <row r="5" spans="1:7" ht="49.5" customHeight="1">
      <c r="A5" s="521" t="s">
        <v>273</v>
      </c>
      <c r="B5" s="522"/>
      <c r="C5" s="523"/>
      <c r="D5" s="519" t="s">
        <v>135</v>
      </c>
      <c r="E5" s="520"/>
      <c r="F5" s="521" t="s">
        <v>134</v>
      </c>
      <c r="G5" s="523"/>
    </row>
    <row r="6" spans="1:7" ht="20.100000000000001" customHeight="1">
      <c r="A6" s="227"/>
      <c r="B6" s="122"/>
      <c r="C6" s="228"/>
      <c r="D6" s="216"/>
      <c r="E6" s="229"/>
      <c r="F6" s="525"/>
      <c r="G6" s="526"/>
    </row>
    <row r="7" spans="1:7" ht="30" customHeight="1">
      <c r="A7" s="227"/>
      <c r="B7" s="122" t="s">
        <v>179</v>
      </c>
      <c r="C7" s="230"/>
      <c r="D7" s="231">
        <f>+국내여비!G22</f>
        <v>0</v>
      </c>
      <c r="E7" s="232"/>
      <c r="F7" s="513" t="s">
        <v>82</v>
      </c>
      <c r="G7" s="514"/>
    </row>
    <row r="8" spans="1:7" ht="30" customHeight="1">
      <c r="A8" s="227"/>
      <c r="B8" s="122" t="s">
        <v>57</v>
      </c>
      <c r="C8" s="230"/>
      <c r="D8" s="231">
        <f>유인물!I22</f>
        <v>0</v>
      </c>
      <c r="E8" s="232"/>
      <c r="F8" s="513" t="s">
        <v>83</v>
      </c>
      <c r="G8" s="514"/>
    </row>
    <row r="9" spans="1:7" ht="30" customHeight="1">
      <c r="A9" s="227"/>
      <c r="B9" s="122" t="s">
        <v>180</v>
      </c>
      <c r="C9" s="230"/>
      <c r="D9" s="231">
        <f>연구용재료비!F15</f>
        <v>0</v>
      </c>
      <c r="E9" s="232"/>
      <c r="F9" s="513" t="s">
        <v>84</v>
      </c>
      <c r="G9" s="514"/>
    </row>
    <row r="10" spans="1:7" ht="30" customHeight="1">
      <c r="A10" s="227"/>
      <c r="B10" s="122" t="s">
        <v>181</v>
      </c>
      <c r="C10" s="230"/>
      <c r="D10" s="231">
        <f>교통통신비!H13</f>
        <v>0</v>
      </c>
      <c r="E10" s="232"/>
      <c r="F10" s="513" t="s">
        <v>85</v>
      </c>
      <c r="G10" s="514"/>
    </row>
    <row r="11" spans="1:7" ht="30" customHeight="1">
      <c r="A11" s="227"/>
      <c r="B11" s="122" t="s">
        <v>78</v>
      </c>
      <c r="C11" s="230"/>
      <c r="D11" s="231">
        <f>회의비!F11</f>
        <v>0</v>
      </c>
      <c r="E11" s="232"/>
      <c r="F11" s="513" t="s">
        <v>86</v>
      </c>
      <c r="G11" s="514"/>
    </row>
    <row r="12" spans="1:7" ht="30" customHeight="1">
      <c r="A12" s="227"/>
      <c r="B12" s="122" t="s">
        <v>258</v>
      </c>
      <c r="C12" s="230"/>
      <c r="D12" s="231">
        <f>전산처리비!L13</f>
        <v>0</v>
      </c>
      <c r="E12" s="232"/>
      <c r="F12" s="408" t="s">
        <v>87</v>
      </c>
      <c r="G12" s="409"/>
    </row>
    <row r="13" spans="1:7" ht="30" customHeight="1">
      <c r="A13" s="227"/>
      <c r="B13" s="122" t="s">
        <v>472</v>
      </c>
      <c r="C13" s="230"/>
      <c r="D13" s="231">
        <f>운영비!F49</f>
        <v>0</v>
      </c>
      <c r="E13" s="232"/>
      <c r="F13" s="513" t="s">
        <v>259</v>
      </c>
      <c r="G13" s="514"/>
    </row>
    <row r="14" spans="1:7" ht="30" customHeight="1">
      <c r="A14" s="227"/>
      <c r="B14" s="122" t="s">
        <v>473</v>
      </c>
      <c r="C14" s="230"/>
      <c r="D14" s="231">
        <f>홍보비!F31</f>
        <v>0</v>
      </c>
      <c r="E14" s="232"/>
      <c r="F14" s="513" t="s">
        <v>474</v>
      </c>
      <c r="G14" s="514"/>
    </row>
    <row r="15" spans="1:7" ht="20.100000000000001" customHeight="1">
      <c r="A15" s="227"/>
      <c r="B15" s="122"/>
      <c r="C15" s="230"/>
      <c r="D15" s="231"/>
      <c r="E15" s="232"/>
      <c r="F15" s="515"/>
      <c r="G15" s="516"/>
    </row>
    <row r="16" spans="1:7" ht="50.1" customHeight="1">
      <c r="A16" s="233"/>
      <c r="B16" s="234" t="s">
        <v>31</v>
      </c>
      <c r="C16" s="234"/>
      <c r="D16" s="235">
        <f>SUM(D7:D15)</f>
        <v>0</v>
      </c>
      <c r="E16" s="236"/>
      <c r="F16" s="517"/>
      <c r="G16" s="518"/>
    </row>
    <row r="17" spans="1:7" ht="21.95" customHeight="1">
      <c r="A17" s="101" t="str">
        <f xml:space="preserve"> "주 1) " &amp;B7&amp;" : "&amp;국내여비!A1&amp;국내여비!A2&amp;" 참조"</f>
        <v>주 1) 여비 : &lt; 표 : 8 &gt; 국내여비산출표 참조</v>
      </c>
      <c r="B17" s="218"/>
      <c r="C17" s="218"/>
      <c r="E17" s="219"/>
      <c r="F17" s="219"/>
      <c r="G17" s="218"/>
    </row>
    <row r="18" spans="1:7" ht="21.95" customHeight="1">
      <c r="A18" s="101" t="str">
        <f xml:space="preserve"> "   2) " &amp;B8&amp;" : "&amp;유인물!A1&amp;유인물!A2&amp;" 참조"</f>
        <v xml:space="preserve">   2) 유인물비 : &lt; 표 : 10 &gt; 유인물비산출표 참조</v>
      </c>
      <c r="B18" s="218"/>
      <c r="C18" s="218"/>
      <c r="E18" s="219"/>
      <c r="F18" s="219"/>
      <c r="G18" s="218"/>
    </row>
    <row r="19" spans="1:7" ht="21.95" customHeight="1">
      <c r="A19" s="101" t="str">
        <f>"   3) " &amp;B9&amp;" : "&amp;연구용재료비!A1&amp;""&amp;연구용재료비!A2&amp;" 참조"</f>
        <v xml:space="preserve">   3) 연구용재료비 : &lt; 표 : 11 &gt; 연구용재료비산출표 참조</v>
      </c>
    </row>
    <row r="20" spans="1:7" ht="21.95" customHeight="1">
      <c r="A20" s="101" t="str">
        <f>"   4) " &amp;B10&amp;" : "&amp;교통통신비!A1&amp;""&amp;교통통신비!A2&amp;" 참조"</f>
        <v xml:space="preserve">   4) 교통통신비 : &lt; 표 : 12 &gt; 교통통신비산출표 참조</v>
      </c>
    </row>
    <row r="21" spans="1:7" ht="21.95" customHeight="1">
      <c r="A21" s="101" t="str">
        <f>"   5) " &amp;B11&amp;" : "&amp;회의비!A1&amp;""&amp;회의비!A2&amp;" 참조"</f>
        <v xml:space="preserve">   5) 회의비 : &lt; 표 : 13 &gt; 회의비산출표 참조</v>
      </c>
    </row>
    <row r="22" spans="1:7" ht="21.95" customHeight="1">
      <c r="A22" s="101" t="str">
        <f>"   6) " &amp;B12&amp;" : "&amp;전산처리비!A1&amp;""&amp;전산처리비!A2&amp;" 참조"</f>
        <v xml:space="preserve">   6) 전산처리비 : &lt; 표 : 14 &gt; 전산처리비산출표 참조</v>
      </c>
    </row>
    <row r="23" spans="1:7" ht="21.95" customHeight="1">
      <c r="A23" s="101" t="str">
        <f>"   7) " &amp;B13&amp;" : "&amp;운영비!A1&amp;운영비!A2&amp;" 참조"</f>
        <v xml:space="preserve">   7) 행사운영비 : &lt; 표 : 15 &gt; 행사운영비산출표 참조</v>
      </c>
    </row>
    <row r="24" spans="1:7" ht="21.95" customHeight="1">
      <c r="A24" s="101" t="str">
        <f>"   8) " &amp;B14&amp;" : "&amp;홍보비!A1&amp;홍보비!A2&amp;" 참조"</f>
        <v xml:space="preserve">   8) 행사홍보비 : &lt; 표 : 16 &gt; 행사홍보비산출표 참조</v>
      </c>
    </row>
  </sheetData>
  <mergeCells count="14">
    <mergeCell ref="D5:E5"/>
    <mergeCell ref="A5:C5"/>
    <mergeCell ref="A2:G2"/>
    <mergeCell ref="F5:G5"/>
    <mergeCell ref="F6:G6"/>
    <mergeCell ref="F13:G13"/>
    <mergeCell ref="F15:G15"/>
    <mergeCell ref="F16:G16"/>
    <mergeCell ref="F7:G7"/>
    <mergeCell ref="F8:G8"/>
    <mergeCell ref="F9:G9"/>
    <mergeCell ref="F10:G10"/>
    <mergeCell ref="F11:G11"/>
    <mergeCell ref="F14:G14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24" orientation="portrait" r:id="rId1"/>
  <headerFooter alignWithMargins="0">
    <oddFooter>&amp;R&amp;G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showZeros="0" view="pageBreakPreview" topLeftCell="A3" zoomScaleNormal="85" zoomScaleSheetLayoutView="100" workbookViewId="0">
      <selection activeCell="F7" sqref="F7:F22"/>
    </sheetView>
  </sheetViews>
  <sheetFormatPr defaultColWidth="10.6640625" defaultRowHeight="12"/>
  <cols>
    <col min="1" max="1" width="10.77734375" style="238" customWidth="1"/>
    <col min="2" max="2" width="12.77734375" style="238" customWidth="1"/>
    <col min="3" max="3" width="8.109375" style="239" customWidth="1"/>
    <col min="4" max="4" width="7.77734375" style="239" customWidth="1"/>
    <col min="5" max="5" width="7.21875" style="239" customWidth="1"/>
    <col min="6" max="6" width="8.77734375" style="211" customWidth="1"/>
    <col min="7" max="7" width="10.77734375" style="211" customWidth="1"/>
    <col min="8" max="8" width="7.77734375" style="240" customWidth="1"/>
    <col min="9" max="16384" width="10.6640625" style="238"/>
  </cols>
  <sheetData>
    <row r="1" spans="1:8" ht="20.100000000000001" customHeight="1">
      <c r="A1" s="237" t="s">
        <v>158</v>
      </c>
    </row>
    <row r="2" spans="1:8" s="242" customFormat="1" ht="39.950000000000003" customHeight="1">
      <c r="A2" s="527" t="s">
        <v>157</v>
      </c>
      <c r="B2" s="527"/>
      <c r="C2" s="527"/>
      <c r="D2" s="527"/>
      <c r="E2" s="527"/>
      <c r="F2" s="527"/>
      <c r="G2" s="527"/>
      <c r="H2" s="527"/>
    </row>
    <row r="3" spans="1:8" s="242" customFormat="1" ht="20.100000000000001" customHeight="1">
      <c r="A3" s="243"/>
      <c r="B3" s="244"/>
      <c r="C3" s="244"/>
      <c r="D3" s="244"/>
      <c r="E3" s="244"/>
      <c r="F3" s="245"/>
      <c r="G3" s="245"/>
      <c r="H3" s="241"/>
    </row>
    <row r="4" spans="1:8" ht="20.100000000000001" customHeight="1">
      <c r="A4" s="104" t="s">
        <v>498</v>
      </c>
      <c r="H4" s="69" t="s">
        <v>121</v>
      </c>
    </row>
    <row r="5" spans="1:8" ht="50.1" customHeight="1">
      <c r="A5" s="246" t="s">
        <v>118</v>
      </c>
      <c r="B5" s="247" t="s">
        <v>201</v>
      </c>
      <c r="C5" s="247" t="s">
        <v>122</v>
      </c>
      <c r="D5" s="247" t="s">
        <v>237</v>
      </c>
      <c r="E5" s="247" t="s">
        <v>238</v>
      </c>
      <c r="F5" s="213" t="s">
        <v>202</v>
      </c>
      <c r="G5" s="213" t="s">
        <v>196</v>
      </c>
      <c r="H5" s="248" t="s">
        <v>120</v>
      </c>
    </row>
    <row r="6" spans="1:8" ht="20.100000000000001" customHeight="1">
      <c r="A6" s="249"/>
      <c r="B6" s="247"/>
      <c r="C6" s="247"/>
      <c r="D6" s="247"/>
      <c r="E6" s="247" t="s">
        <v>123</v>
      </c>
      <c r="F6" s="213" t="s">
        <v>124</v>
      </c>
      <c r="G6" s="202"/>
      <c r="H6" s="250"/>
    </row>
    <row r="7" spans="1:8" ht="24.95" customHeight="1">
      <c r="A7" s="251" t="s">
        <v>197</v>
      </c>
      <c r="B7" s="252" t="s">
        <v>499</v>
      </c>
      <c r="C7" s="252" t="s">
        <v>226</v>
      </c>
      <c r="D7" s="252" t="s">
        <v>500</v>
      </c>
      <c r="E7" s="252">
        <v>3</v>
      </c>
      <c r="F7" s="198"/>
      <c r="G7" s="198">
        <f t="shared" ref="G7" si="0">TRUNC(F7*E7,0)</f>
        <v>0</v>
      </c>
      <c r="H7" s="253"/>
    </row>
    <row r="8" spans="1:8" ht="24.95" customHeight="1">
      <c r="A8" s="251"/>
      <c r="B8" s="252">
        <v>0</v>
      </c>
      <c r="C8" s="252" t="s">
        <v>62</v>
      </c>
      <c r="D8" s="252" t="s">
        <v>364</v>
      </c>
      <c r="E8" s="252">
        <v>3</v>
      </c>
      <c r="F8" s="198"/>
      <c r="G8" s="198">
        <f t="shared" ref="G8:G15" si="1">TRUNC(F8*E8,0)</f>
        <v>0</v>
      </c>
      <c r="H8" s="253"/>
    </row>
    <row r="9" spans="1:8" ht="24.95" customHeight="1">
      <c r="A9" s="252"/>
      <c r="B9" s="432">
        <v>0</v>
      </c>
      <c r="C9" s="432" t="s">
        <v>501</v>
      </c>
      <c r="D9" s="432" t="s">
        <v>364</v>
      </c>
      <c r="E9" s="432">
        <v>3</v>
      </c>
      <c r="F9" s="203"/>
      <c r="G9" s="203">
        <f t="shared" si="1"/>
        <v>0</v>
      </c>
      <c r="H9" s="256"/>
    </row>
    <row r="10" spans="1:8" ht="24.95" customHeight="1">
      <c r="A10" s="251"/>
      <c r="B10" s="431" t="s">
        <v>502</v>
      </c>
      <c r="C10" s="431" t="s">
        <v>226</v>
      </c>
      <c r="D10" s="431" t="s">
        <v>500</v>
      </c>
      <c r="E10" s="431">
        <v>3</v>
      </c>
      <c r="F10" s="198"/>
      <c r="G10" s="198">
        <f t="shared" si="1"/>
        <v>0</v>
      </c>
      <c r="H10" s="253"/>
    </row>
    <row r="11" spans="1:8" ht="24.95" customHeight="1">
      <c r="A11" s="251"/>
      <c r="B11" s="431">
        <v>0</v>
      </c>
      <c r="C11" s="431" t="s">
        <v>62</v>
      </c>
      <c r="D11" s="431" t="s">
        <v>364</v>
      </c>
      <c r="E11" s="431">
        <v>3</v>
      </c>
      <c r="F11" s="198"/>
      <c r="G11" s="198">
        <f t="shared" ref="G11:G12" si="2">TRUNC(F11*E11,0)</f>
        <v>0</v>
      </c>
      <c r="H11" s="253"/>
    </row>
    <row r="12" spans="1:8" ht="24.95" customHeight="1">
      <c r="A12" s="431"/>
      <c r="B12" s="431">
        <v>0</v>
      </c>
      <c r="C12" s="431" t="s">
        <v>501</v>
      </c>
      <c r="D12" s="431" t="s">
        <v>364</v>
      </c>
      <c r="E12" s="431">
        <v>3</v>
      </c>
      <c r="F12" s="198"/>
      <c r="G12" s="198">
        <f t="shared" si="2"/>
        <v>0</v>
      </c>
      <c r="H12" s="253"/>
    </row>
    <row r="13" spans="1:8" ht="24.95" customHeight="1">
      <c r="A13" s="247" t="s">
        <v>198</v>
      </c>
      <c r="B13" s="247" t="s">
        <v>499</v>
      </c>
      <c r="C13" s="247" t="s">
        <v>226</v>
      </c>
      <c r="D13" s="247" t="s">
        <v>500</v>
      </c>
      <c r="E13" s="247">
        <v>3</v>
      </c>
      <c r="F13" s="202"/>
      <c r="G13" s="202">
        <f t="shared" si="1"/>
        <v>0</v>
      </c>
      <c r="H13" s="254"/>
    </row>
    <row r="14" spans="1:8" ht="24.95" customHeight="1">
      <c r="A14" s="251"/>
      <c r="B14" s="252">
        <v>0</v>
      </c>
      <c r="C14" s="252" t="s">
        <v>62</v>
      </c>
      <c r="D14" s="252" t="s">
        <v>364</v>
      </c>
      <c r="E14" s="252">
        <v>3</v>
      </c>
      <c r="F14" s="198"/>
      <c r="G14" s="198">
        <f t="shared" si="1"/>
        <v>0</v>
      </c>
      <c r="H14" s="253"/>
    </row>
    <row r="15" spans="1:8" ht="24.95" customHeight="1">
      <c r="A15" s="251"/>
      <c r="B15" s="255">
        <v>0</v>
      </c>
      <c r="C15" s="255" t="s">
        <v>501</v>
      </c>
      <c r="D15" s="255" t="s">
        <v>364</v>
      </c>
      <c r="E15" s="255">
        <v>3</v>
      </c>
      <c r="F15" s="203"/>
      <c r="G15" s="203">
        <f t="shared" si="1"/>
        <v>0</v>
      </c>
      <c r="H15" s="256"/>
    </row>
    <row r="16" spans="1:8" ht="24.95" customHeight="1">
      <c r="A16" s="251"/>
      <c r="B16" s="430" t="s">
        <v>502</v>
      </c>
      <c r="C16" s="430" t="s">
        <v>226</v>
      </c>
      <c r="D16" s="430" t="s">
        <v>500</v>
      </c>
      <c r="E16" s="430">
        <v>3</v>
      </c>
      <c r="F16" s="202"/>
      <c r="G16" s="202">
        <f t="shared" ref="G16:G18" si="3">TRUNC(F16*E16,0)</f>
        <v>0</v>
      </c>
      <c r="H16" s="254"/>
    </row>
    <row r="17" spans="1:8" ht="24.95" customHeight="1">
      <c r="A17" s="251"/>
      <c r="B17" s="431">
        <v>0</v>
      </c>
      <c r="C17" s="431" t="s">
        <v>62</v>
      </c>
      <c r="D17" s="431" t="s">
        <v>364</v>
      </c>
      <c r="E17" s="431">
        <v>3</v>
      </c>
      <c r="F17" s="198"/>
      <c r="G17" s="198">
        <f t="shared" si="3"/>
        <v>0</v>
      </c>
      <c r="H17" s="253"/>
    </row>
    <row r="18" spans="1:8" ht="24.95" customHeight="1">
      <c r="A18" s="251"/>
      <c r="B18" s="432">
        <v>0</v>
      </c>
      <c r="C18" s="432" t="s">
        <v>501</v>
      </c>
      <c r="D18" s="432" t="s">
        <v>364</v>
      </c>
      <c r="E18" s="432">
        <v>3</v>
      </c>
      <c r="F18" s="203"/>
      <c r="G18" s="203">
        <f t="shared" si="3"/>
        <v>0</v>
      </c>
      <c r="H18" s="256"/>
    </row>
    <row r="19" spans="1:8" ht="24.95" customHeight="1">
      <c r="A19" s="430" t="s">
        <v>32</v>
      </c>
      <c r="B19" s="430" t="s">
        <v>499</v>
      </c>
      <c r="C19" s="430" t="s">
        <v>226</v>
      </c>
      <c r="D19" s="430" t="s">
        <v>500</v>
      </c>
      <c r="E19" s="430">
        <v>3</v>
      </c>
      <c r="F19" s="202"/>
      <c r="G19" s="202">
        <f t="shared" ref="G19:G21" si="4">TRUNC(F19*E19,0)</f>
        <v>0</v>
      </c>
      <c r="H19" s="254"/>
    </row>
    <row r="20" spans="1:8" ht="24.95" customHeight="1">
      <c r="A20" s="251"/>
      <c r="B20" s="431">
        <v>0</v>
      </c>
      <c r="C20" s="431" t="s">
        <v>62</v>
      </c>
      <c r="D20" s="431" t="s">
        <v>364</v>
      </c>
      <c r="E20" s="431">
        <v>3</v>
      </c>
      <c r="F20" s="198"/>
      <c r="G20" s="198">
        <f t="shared" si="4"/>
        <v>0</v>
      </c>
      <c r="H20" s="253"/>
    </row>
    <row r="21" spans="1:8" ht="24.95" customHeight="1">
      <c r="A21" s="251"/>
      <c r="B21" s="432">
        <v>0</v>
      </c>
      <c r="C21" s="432" t="s">
        <v>501</v>
      </c>
      <c r="D21" s="432" t="s">
        <v>364</v>
      </c>
      <c r="E21" s="432">
        <v>3</v>
      </c>
      <c r="F21" s="203"/>
      <c r="G21" s="203">
        <f t="shared" si="4"/>
        <v>0</v>
      </c>
      <c r="H21" s="256"/>
    </row>
    <row r="22" spans="1:8" ht="50.1" customHeight="1">
      <c r="A22" s="246" t="s">
        <v>125</v>
      </c>
      <c r="B22" s="255"/>
      <c r="C22" s="257"/>
      <c r="D22" s="255"/>
      <c r="E22" s="255"/>
      <c r="F22" s="258"/>
      <c r="G22" s="203">
        <f>SUM(G7:G21)</f>
        <v>0</v>
      </c>
      <c r="H22" s="259"/>
    </row>
    <row r="23" spans="1:8" ht="21.95" customHeight="1">
      <c r="A23" s="238" t="s">
        <v>503</v>
      </c>
      <c r="B23" s="260"/>
      <c r="C23" s="260"/>
      <c r="D23" s="260"/>
      <c r="E23" s="260"/>
      <c r="F23" s="209"/>
      <c r="G23" s="209"/>
      <c r="H23" s="398"/>
    </row>
    <row r="24" spans="1:8" s="261" customFormat="1" ht="21.95" customHeight="1">
      <c r="A24" s="261" t="s">
        <v>133</v>
      </c>
      <c r="C24" s="262"/>
      <c r="D24" s="262"/>
      <c r="E24" s="262"/>
      <c r="F24" s="211"/>
      <c r="G24" s="211"/>
      <c r="H24" s="263"/>
    </row>
    <row r="25" spans="1:8" s="397" customFormat="1" ht="30" customHeight="1">
      <c r="A25" s="528" t="s">
        <v>129</v>
      </c>
      <c r="B25" s="528"/>
      <c r="C25" s="528"/>
      <c r="D25" s="528"/>
      <c r="E25" s="528"/>
      <c r="F25" s="528"/>
      <c r="G25" s="528"/>
      <c r="H25" s="528"/>
    </row>
    <row r="43" ht="12" customHeight="1"/>
  </sheetData>
  <mergeCells count="2">
    <mergeCell ref="A2:H2"/>
    <mergeCell ref="A25:H25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Footer>&amp;R&amp;G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GridLines="0" view="pageBreakPreview" zoomScaleNormal="85" zoomScaleSheetLayoutView="100" workbookViewId="0"/>
  </sheetViews>
  <sheetFormatPr defaultRowHeight="13.5"/>
  <cols>
    <col min="1" max="1" width="10.77734375" style="274" customWidth="1"/>
    <col min="2" max="2" width="12.77734375" style="274" customWidth="1"/>
    <col min="3" max="4" width="8.88671875" style="274"/>
    <col min="5" max="7" width="8" style="274" customWidth="1"/>
    <col min="8" max="8" width="8.6640625" style="274" customWidth="1"/>
    <col min="9" max="9" width="8.88671875" style="274" customWidth="1"/>
    <col min="10" max="16384" width="8.88671875" style="274"/>
  </cols>
  <sheetData>
    <row r="1" spans="1:8" s="238" customFormat="1" ht="20.100000000000001" customHeight="1">
      <c r="A1" s="237" t="s">
        <v>117</v>
      </c>
      <c r="C1" s="237"/>
      <c r="G1" s="239"/>
      <c r="H1" s="239"/>
    </row>
    <row r="2" spans="1:8" s="264" customFormat="1" ht="39.950000000000003" customHeight="1">
      <c r="A2" s="538" t="s">
        <v>152</v>
      </c>
      <c r="B2" s="538"/>
      <c r="C2" s="538"/>
      <c r="D2" s="538"/>
      <c r="E2" s="538"/>
      <c r="F2" s="538"/>
      <c r="G2" s="538"/>
      <c r="H2" s="538"/>
    </row>
    <row r="3" spans="1:8" s="264" customFormat="1" ht="20.100000000000001" customHeight="1">
      <c r="A3" s="265"/>
      <c r="B3" s="266"/>
      <c r="C3" s="267"/>
      <c r="D3" s="266"/>
      <c r="E3" s="266"/>
      <c r="F3" s="266"/>
      <c r="G3" s="266"/>
      <c r="H3" s="267"/>
    </row>
    <row r="4" spans="1:8" s="268" customFormat="1" ht="20.100000000000001" customHeight="1">
      <c r="A4" s="104" t="s">
        <v>498</v>
      </c>
      <c r="G4" s="269"/>
      <c r="H4" s="269"/>
    </row>
    <row r="5" spans="1:8" s="238" customFormat="1" ht="24.95" customHeight="1">
      <c r="A5" s="540" t="s">
        <v>118</v>
      </c>
      <c r="B5" s="539" t="s">
        <v>119</v>
      </c>
      <c r="C5" s="542" t="s">
        <v>245</v>
      </c>
      <c r="D5" s="544" t="s">
        <v>246</v>
      </c>
      <c r="E5" s="542" t="s">
        <v>239</v>
      </c>
      <c r="F5" s="542" t="s">
        <v>237</v>
      </c>
      <c r="G5" s="539" t="s">
        <v>240</v>
      </c>
      <c r="H5" s="539" t="s">
        <v>120</v>
      </c>
    </row>
    <row r="6" spans="1:8" s="238" customFormat="1" ht="24.95" customHeight="1">
      <c r="A6" s="541"/>
      <c r="B6" s="539"/>
      <c r="C6" s="543"/>
      <c r="D6" s="539"/>
      <c r="E6" s="543"/>
      <c r="F6" s="543"/>
      <c r="G6" s="539"/>
      <c r="H6" s="539"/>
    </row>
    <row r="7" spans="1:8" s="238" customFormat="1" ht="24.95" customHeight="1">
      <c r="A7" s="529" t="s">
        <v>199</v>
      </c>
      <c r="B7" s="529" t="s">
        <v>445</v>
      </c>
      <c r="C7" s="532">
        <v>1</v>
      </c>
      <c r="D7" s="535">
        <v>3</v>
      </c>
      <c r="E7" s="247" t="s">
        <v>153</v>
      </c>
      <c r="F7" s="247" t="s">
        <v>154</v>
      </c>
      <c r="G7" s="247">
        <f>C7*D7</f>
        <v>3</v>
      </c>
      <c r="H7" s="270"/>
    </row>
    <row r="8" spans="1:8" s="238" customFormat="1" ht="24.95" customHeight="1">
      <c r="A8" s="530"/>
      <c r="B8" s="530"/>
      <c r="C8" s="533"/>
      <c r="D8" s="536"/>
      <c r="E8" s="252" t="s">
        <v>62</v>
      </c>
      <c r="F8" s="252" t="s">
        <v>155</v>
      </c>
      <c r="G8" s="252">
        <f>G7</f>
        <v>3</v>
      </c>
      <c r="H8" s="165" t="s">
        <v>462</v>
      </c>
    </row>
    <row r="9" spans="1:8" s="238" customFormat="1" ht="24.95" customHeight="1">
      <c r="A9" s="530"/>
      <c r="B9" s="531"/>
      <c r="C9" s="534"/>
      <c r="D9" s="537"/>
      <c r="E9" s="255" t="s">
        <v>156</v>
      </c>
      <c r="F9" s="255" t="s">
        <v>155</v>
      </c>
      <c r="G9" s="255">
        <f>G8</f>
        <v>3</v>
      </c>
      <c r="H9" s="272"/>
    </row>
    <row r="10" spans="1:8" s="238" customFormat="1" ht="24.95" customHeight="1">
      <c r="A10" s="530"/>
      <c r="B10" s="529" t="s">
        <v>461</v>
      </c>
      <c r="C10" s="532">
        <v>1</v>
      </c>
      <c r="D10" s="535">
        <v>3</v>
      </c>
      <c r="E10" s="430" t="s">
        <v>153</v>
      </c>
      <c r="F10" s="430" t="s">
        <v>154</v>
      </c>
      <c r="G10" s="430">
        <f>C10*D10</f>
        <v>3</v>
      </c>
      <c r="H10" s="270"/>
    </row>
    <row r="11" spans="1:8" s="238" customFormat="1" ht="24.95" customHeight="1">
      <c r="A11" s="530"/>
      <c r="B11" s="530"/>
      <c r="C11" s="533"/>
      <c r="D11" s="536"/>
      <c r="E11" s="431" t="s">
        <v>62</v>
      </c>
      <c r="F11" s="431" t="s">
        <v>155</v>
      </c>
      <c r="G11" s="431">
        <f>G10</f>
        <v>3</v>
      </c>
      <c r="H11" s="165" t="s">
        <v>463</v>
      </c>
    </row>
    <row r="12" spans="1:8" s="238" customFormat="1" ht="24.95" customHeight="1">
      <c r="A12" s="530"/>
      <c r="B12" s="531"/>
      <c r="C12" s="534"/>
      <c r="D12" s="537"/>
      <c r="E12" s="432" t="s">
        <v>156</v>
      </c>
      <c r="F12" s="432" t="s">
        <v>155</v>
      </c>
      <c r="G12" s="432">
        <f>G11</f>
        <v>3</v>
      </c>
      <c r="H12" s="272"/>
    </row>
    <row r="13" spans="1:8" s="238" customFormat="1" ht="24.95" customHeight="1">
      <c r="A13" s="529" t="s">
        <v>200</v>
      </c>
      <c r="B13" s="529" t="s">
        <v>445</v>
      </c>
      <c r="C13" s="532">
        <v>1</v>
      </c>
      <c r="D13" s="535">
        <v>3</v>
      </c>
      <c r="E13" s="399" t="s">
        <v>153</v>
      </c>
      <c r="F13" s="399" t="s">
        <v>154</v>
      </c>
      <c r="G13" s="399">
        <f>C13*D13</f>
        <v>3</v>
      </c>
      <c r="H13" s="270"/>
    </row>
    <row r="14" spans="1:8" s="238" customFormat="1" ht="24.95" customHeight="1">
      <c r="A14" s="530"/>
      <c r="B14" s="530"/>
      <c r="C14" s="533"/>
      <c r="D14" s="536"/>
      <c r="E14" s="400" t="s">
        <v>62</v>
      </c>
      <c r="F14" s="400" t="s">
        <v>155</v>
      </c>
      <c r="G14" s="400">
        <f>G13</f>
        <v>3</v>
      </c>
      <c r="H14" s="165" t="s">
        <v>462</v>
      </c>
    </row>
    <row r="15" spans="1:8" s="238" customFormat="1" ht="24.95" customHeight="1">
      <c r="A15" s="530"/>
      <c r="B15" s="531"/>
      <c r="C15" s="534"/>
      <c r="D15" s="537"/>
      <c r="E15" s="401" t="s">
        <v>156</v>
      </c>
      <c r="F15" s="401" t="s">
        <v>155</v>
      </c>
      <c r="G15" s="401">
        <f>G14</f>
        <v>3</v>
      </c>
      <c r="H15" s="272"/>
    </row>
    <row r="16" spans="1:8" s="238" customFormat="1" ht="24.95" customHeight="1">
      <c r="A16" s="530"/>
      <c r="B16" s="529" t="s">
        <v>461</v>
      </c>
      <c r="C16" s="532">
        <v>1</v>
      </c>
      <c r="D16" s="535">
        <v>3</v>
      </c>
      <c r="E16" s="430" t="s">
        <v>153</v>
      </c>
      <c r="F16" s="430" t="s">
        <v>154</v>
      </c>
      <c r="G16" s="430">
        <f>C16*D16</f>
        <v>3</v>
      </c>
      <c r="H16" s="270"/>
    </row>
    <row r="17" spans="1:8" s="238" customFormat="1" ht="24.95" customHeight="1">
      <c r="A17" s="530"/>
      <c r="B17" s="530"/>
      <c r="C17" s="533"/>
      <c r="D17" s="536"/>
      <c r="E17" s="431" t="s">
        <v>62</v>
      </c>
      <c r="F17" s="431" t="s">
        <v>155</v>
      </c>
      <c r="G17" s="431">
        <f>G16</f>
        <v>3</v>
      </c>
      <c r="H17" s="165" t="s">
        <v>463</v>
      </c>
    </row>
    <row r="18" spans="1:8" s="238" customFormat="1" ht="24.95" customHeight="1">
      <c r="A18" s="531"/>
      <c r="B18" s="531"/>
      <c r="C18" s="534"/>
      <c r="D18" s="537"/>
      <c r="E18" s="432" t="s">
        <v>156</v>
      </c>
      <c r="F18" s="432" t="s">
        <v>155</v>
      </c>
      <c r="G18" s="432">
        <f>G17</f>
        <v>3</v>
      </c>
      <c r="H18" s="272"/>
    </row>
    <row r="19" spans="1:8" s="238" customFormat="1" ht="24.95" customHeight="1">
      <c r="A19" s="529" t="s">
        <v>100</v>
      </c>
      <c r="B19" s="529" t="s">
        <v>445</v>
      </c>
      <c r="C19" s="532">
        <v>1</v>
      </c>
      <c r="D19" s="535">
        <v>3</v>
      </c>
      <c r="E19" s="430" t="s">
        <v>153</v>
      </c>
      <c r="F19" s="430" t="s">
        <v>154</v>
      </c>
      <c r="G19" s="430">
        <f>C19*D19</f>
        <v>3</v>
      </c>
      <c r="H19" s="270"/>
    </row>
    <row r="20" spans="1:8" s="238" customFormat="1" ht="24.95" customHeight="1">
      <c r="A20" s="530"/>
      <c r="B20" s="530"/>
      <c r="C20" s="533"/>
      <c r="D20" s="536"/>
      <c r="E20" s="431" t="s">
        <v>62</v>
      </c>
      <c r="F20" s="431" t="s">
        <v>155</v>
      </c>
      <c r="G20" s="431">
        <f>G19</f>
        <v>3</v>
      </c>
      <c r="H20" s="165" t="s">
        <v>462</v>
      </c>
    </row>
    <row r="21" spans="1:8" s="238" customFormat="1" ht="24.95" customHeight="1">
      <c r="A21" s="531"/>
      <c r="B21" s="531"/>
      <c r="C21" s="534"/>
      <c r="D21" s="537"/>
      <c r="E21" s="432" t="s">
        <v>156</v>
      </c>
      <c r="F21" s="432" t="s">
        <v>155</v>
      </c>
      <c r="G21" s="432">
        <f>G20</f>
        <v>3</v>
      </c>
      <c r="H21" s="272"/>
    </row>
    <row r="22" spans="1:8" s="81" customFormat="1" ht="21.95" customHeight="1">
      <c r="A22" s="273" t="s">
        <v>464</v>
      </c>
      <c r="C22" s="48"/>
      <c r="D22" s="48"/>
      <c r="F22" s="273"/>
    </row>
    <row r="23" spans="1:8" s="81" customFormat="1" ht="24.95" customHeight="1">
      <c r="A23" s="273"/>
      <c r="C23" s="48"/>
      <c r="D23" s="48"/>
      <c r="F23" s="273"/>
    </row>
    <row r="24" spans="1:8">
      <c r="A24" s="273"/>
    </row>
  </sheetData>
  <mergeCells count="29">
    <mergeCell ref="A2:H2"/>
    <mergeCell ref="B7:B9"/>
    <mergeCell ref="B13:B15"/>
    <mergeCell ref="C7:C9"/>
    <mergeCell ref="D7:D9"/>
    <mergeCell ref="C13:C15"/>
    <mergeCell ref="D13:D15"/>
    <mergeCell ref="H5:H6"/>
    <mergeCell ref="A5:A6"/>
    <mergeCell ref="C5:C6"/>
    <mergeCell ref="D5:D6"/>
    <mergeCell ref="E5:E6"/>
    <mergeCell ref="F5:F6"/>
    <mergeCell ref="G5:G6"/>
    <mergeCell ref="B5:B6"/>
    <mergeCell ref="A7:A9"/>
    <mergeCell ref="A19:A21"/>
    <mergeCell ref="B19:B21"/>
    <mergeCell ref="C19:C21"/>
    <mergeCell ref="D19:D21"/>
    <mergeCell ref="A10:A12"/>
    <mergeCell ref="B10:B12"/>
    <mergeCell ref="C10:C12"/>
    <mergeCell ref="D10:D12"/>
    <mergeCell ref="A16:A18"/>
    <mergeCell ref="B16:B18"/>
    <mergeCell ref="C16:C18"/>
    <mergeCell ref="D16:D18"/>
    <mergeCell ref="A13:A15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&amp;R&amp;G</oddFooter>
  </headerFooter>
  <ignoredErrors>
    <ignoredError sqref="G13:I13 G22:I22 G15:I15 G14 I14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view="pageBreakPreview" zoomScaleNormal="80" zoomScaleSheetLayoutView="100" workbookViewId="0">
      <selection activeCell="L20" sqref="L20"/>
    </sheetView>
  </sheetViews>
  <sheetFormatPr defaultRowHeight="39.950000000000003" customHeight="1"/>
  <cols>
    <col min="1" max="1" width="6.109375" style="83" customWidth="1"/>
    <col min="2" max="2" width="1.21875" style="83" customWidth="1"/>
    <col min="3" max="3" width="6.33203125" style="83" customWidth="1"/>
    <col min="4" max="4" width="1.21875" style="83" customWidth="1"/>
    <col min="5" max="5" width="10" style="83" customWidth="1"/>
    <col min="6" max="6" width="5.88671875" style="82" customWidth="1"/>
    <col min="7" max="7" width="7.33203125" style="275" customWidth="1"/>
    <col min="8" max="8" width="9.5546875" style="276" customWidth="1"/>
    <col min="9" max="9" width="9.77734375" style="276" customWidth="1"/>
    <col min="10" max="10" width="16.6640625" style="276" bestFit="1" customWidth="1"/>
    <col min="11" max="16384" width="8.88671875" style="83"/>
  </cols>
  <sheetData>
    <row r="1" spans="1:10" ht="20.100000000000001" customHeight="1">
      <c r="A1" s="237" t="s">
        <v>208</v>
      </c>
    </row>
    <row r="2" spans="1:10" s="102" customFormat="1" ht="39.950000000000003" customHeight="1">
      <c r="A2" s="538" t="s">
        <v>209</v>
      </c>
      <c r="B2" s="538"/>
      <c r="C2" s="538"/>
      <c r="D2" s="538"/>
      <c r="E2" s="538"/>
      <c r="F2" s="538"/>
      <c r="G2" s="538"/>
      <c r="H2" s="538"/>
      <c r="I2" s="538"/>
      <c r="J2" s="538"/>
    </row>
    <row r="3" spans="1:10" s="102" customFormat="1" ht="20.100000000000001" customHeight="1">
      <c r="A3" s="265"/>
      <c r="B3" s="85"/>
      <c r="C3" s="266"/>
      <c r="D3" s="266"/>
      <c r="E3" s="266"/>
      <c r="F3" s="266"/>
      <c r="G3" s="277"/>
      <c r="H3" s="266"/>
      <c r="I3" s="266"/>
      <c r="J3" s="266"/>
    </row>
    <row r="4" spans="1:10" ht="20.100000000000001" customHeight="1">
      <c r="A4" s="104" t="str">
        <f>원가!$A$3</f>
        <v>□ 과업명 : 지역혁신 선도기업 100 비전선포식</v>
      </c>
      <c r="J4" s="69" t="s">
        <v>210</v>
      </c>
    </row>
    <row r="5" spans="1:10" s="101" customFormat="1" ht="50.1" customHeight="1">
      <c r="A5" s="59" t="s">
        <v>211</v>
      </c>
      <c r="B5" s="79"/>
      <c r="C5" s="110" t="s">
        <v>212</v>
      </c>
      <c r="D5" s="84"/>
      <c r="E5" s="111" t="s">
        <v>213</v>
      </c>
      <c r="F5" s="59" t="s">
        <v>214</v>
      </c>
      <c r="G5" s="392" t="s">
        <v>240</v>
      </c>
      <c r="H5" s="392" t="s">
        <v>241</v>
      </c>
      <c r="I5" s="392" t="s">
        <v>242</v>
      </c>
      <c r="J5" s="212" t="s">
        <v>215</v>
      </c>
    </row>
    <row r="6" spans="1:10" s="101" customFormat="1" ht="20.100000000000001" customHeight="1">
      <c r="A6" s="98"/>
      <c r="B6" s="72"/>
      <c r="C6" s="64"/>
      <c r="D6" s="75"/>
      <c r="E6" s="70"/>
      <c r="F6" s="97"/>
      <c r="G6" s="231" t="s">
        <v>4</v>
      </c>
      <c r="H6" s="214" t="s">
        <v>5</v>
      </c>
      <c r="I6" s="231"/>
      <c r="J6" s="214"/>
    </row>
    <row r="7" spans="1:10" s="60" customFormat="1" ht="20.100000000000001" customHeight="1">
      <c r="A7" s="198" t="s">
        <v>216</v>
      </c>
      <c r="B7" s="72"/>
      <c r="C7" s="64"/>
      <c r="D7" s="75"/>
      <c r="E7" s="197"/>
      <c r="F7" s="97"/>
      <c r="G7" s="214"/>
      <c r="H7" s="231"/>
      <c r="I7" s="231"/>
      <c r="J7" s="271" t="s">
        <v>488</v>
      </c>
    </row>
    <row r="8" spans="1:10" s="101" customFormat="1" ht="20.100000000000001" customHeight="1">
      <c r="A8" s="198"/>
      <c r="B8" s="72"/>
      <c r="C8" s="64" t="s">
        <v>63</v>
      </c>
      <c r="D8" s="75"/>
      <c r="E8" s="197" t="s">
        <v>217</v>
      </c>
      <c r="F8" s="97" t="s">
        <v>249</v>
      </c>
      <c r="G8" s="214">
        <v>45</v>
      </c>
      <c r="H8" s="231"/>
      <c r="I8" s="231">
        <f>G8*H8</f>
        <v>0</v>
      </c>
      <c r="J8" s="271" t="s">
        <v>489</v>
      </c>
    </row>
    <row r="9" spans="1:10" s="101" customFormat="1" ht="20.100000000000001" customHeight="1">
      <c r="A9" s="198"/>
      <c r="B9" s="72"/>
      <c r="C9" s="64" t="s">
        <v>63</v>
      </c>
      <c r="D9" s="75"/>
      <c r="E9" s="197" t="s">
        <v>218</v>
      </c>
      <c r="F9" s="97" t="s">
        <v>249</v>
      </c>
      <c r="G9" s="214">
        <v>105</v>
      </c>
      <c r="H9" s="231"/>
      <c r="I9" s="231">
        <f>G9*H9</f>
        <v>0</v>
      </c>
      <c r="J9" s="271" t="s">
        <v>490</v>
      </c>
    </row>
    <row r="10" spans="1:10" s="60" customFormat="1" ht="20.100000000000001" customHeight="1">
      <c r="A10" s="198"/>
      <c r="B10" s="72"/>
      <c r="C10" s="64" t="s">
        <v>64</v>
      </c>
      <c r="D10" s="75"/>
      <c r="E10" s="197" t="s">
        <v>219</v>
      </c>
      <c r="F10" s="97" t="s">
        <v>220</v>
      </c>
      <c r="G10" s="214">
        <v>5</v>
      </c>
      <c r="H10" s="231"/>
      <c r="I10" s="231">
        <f>G10*H10</f>
        <v>0</v>
      </c>
      <c r="J10" s="271" t="s">
        <v>491</v>
      </c>
    </row>
    <row r="11" spans="1:10" s="60" customFormat="1" ht="20.100000000000001" customHeight="1">
      <c r="A11" s="198"/>
      <c r="B11" s="72"/>
      <c r="C11" s="64"/>
      <c r="D11" s="75"/>
      <c r="E11" s="197"/>
      <c r="F11" s="97"/>
      <c r="G11" s="214"/>
      <c r="H11" s="231"/>
      <c r="I11" s="231"/>
      <c r="J11" s="271"/>
    </row>
    <row r="12" spans="1:10" s="60" customFormat="1" ht="20.100000000000001" customHeight="1">
      <c r="A12" s="198" t="s">
        <v>221</v>
      </c>
      <c r="B12" s="72"/>
      <c r="C12" s="64"/>
      <c r="D12" s="75"/>
      <c r="E12" s="197"/>
      <c r="F12" s="97"/>
      <c r="G12" s="214"/>
      <c r="H12" s="231"/>
      <c r="I12" s="231"/>
      <c r="J12" s="271" t="s">
        <v>492</v>
      </c>
    </row>
    <row r="13" spans="1:10" s="101" customFormat="1" ht="20.100000000000001" customHeight="1">
      <c r="A13" s="198"/>
      <c r="B13" s="72"/>
      <c r="C13" s="64" t="s">
        <v>63</v>
      </c>
      <c r="D13" s="75"/>
      <c r="E13" s="197" t="s">
        <v>217</v>
      </c>
      <c r="F13" s="97" t="s">
        <v>249</v>
      </c>
      <c r="G13" s="214">
        <v>150</v>
      </c>
      <c r="H13" s="231"/>
      <c r="I13" s="231">
        <f>G13*H13</f>
        <v>0</v>
      </c>
      <c r="J13" s="271" t="s">
        <v>493</v>
      </c>
    </row>
    <row r="14" spans="1:10" s="101" customFormat="1" ht="20.100000000000001" customHeight="1">
      <c r="A14" s="198"/>
      <c r="B14" s="72"/>
      <c r="C14" s="64" t="s">
        <v>63</v>
      </c>
      <c r="D14" s="75"/>
      <c r="E14" s="197" t="s">
        <v>218</v>
      </c>
      <c r="F14" s="97" t="s">
        <v>249</v>
      </c>
      <c r="G14" s="214">
        <v>350</v>
      </c>
      <c r="H14" s="231"/>
      <c r="I14" s="231">
        <f>G14*H14</f>
        <v>0</v>
      </c>
      <c r="J14" s="271" t="s">
        <v>494</v>
      </c>
    </row>
    <row r="15" spans="1:10" s="60" customFormat="1" ht="20.100000000000001" customHeight="1">
      <c r="A15" s="198"/>
      <c r="B15" s="72"/>
      <c r="C15" s="64" t="s">
        <v>64</v>
      </c>
      <c r="D15" s="75"/>
      <c r="E15" s="197" t="s">
        <v>219</v>
      </c>
      <c r="F15" s="97" t="s">
        <v>220</v>
      </c>
      <c r="G15" s="214">
        <v>5</v>
      </c>
      <c r="H15" s="231"/>
      <c r="I15" s="231">
        <f>G15*H15</f>
        <v>0</v>
      </c>
      <c r="J15" s="271" t="s">
        <v>491</v>
      </c>
    </row>
    <row r="16" spans="1:10" s="60" customFormat="1" ht="20.100000000000001" customHeight="1">
      <c r="A16" s="198"/>
      <c r="B16" s="72"/>
      <c r="C16" s="64"/>
      <c r="D16" s="75"/>
      <c r="E16" s="197"/>
      <c r="F16" s="97"/>
      <c r="G16" s="214"/>
      <c r="H16" s="231"/>
      <c r="I16" s="231"/>
      <c r="J16" s="271"/>
    </row>
    <row r="17" spans="1:10" s="60" customFormat="1" ht="20.100000000000001" customHeight="1">
      <c r="A17" s="198" t="s">
        <v>230</v>
      </c>
      <c r="B17" s="72"/>
      <c r="C17" s="64"/>
      <c r="D17" s="75"/>
      <c r="E17" s="197"/>
      <c r="F17" s="97"/>
      <c r="G17" s="214"/>
      <c r="H17" s="231"/>
      <c r="I17" s="231"/>
      <c r="J17" s="271" t="s">
        <v>495</v>
      </c>
    </row>
    <row r="18" spans="1:10" s="101" customFormat="1" ht="20.100000000000001" customHeight="1">
      <c r="A18" s="198"/>
      <c r="B18" s="72"/>
      <c r="C18" s="64" t="s">
        <v>63</v>
      </c>
      <c r="D18" s="75"/>
      <c r="E18" s="197" t="s">
        <v>132</v>
      </c>
      <c r="F18" s="97" t="s">
        <v>249</v>
      </c>
      <c r="G18" s="214">
        <v>300</v>
      </c>
      <c r="H18" s="231"/>
      <c r="I18" s="231">
        <f>G18*H18</f>
        <v>0</v>
      </c>
      <c r="J18" s="271" t="s">
        <v>496</v>
      </c>
    </row>
    <row r="19" spans="1:10" s="101" customFormat="1" ht="20.100000000000001" customHeight="1">
      <c r="A19" s="198"/>
      <c r="B19" s="72"/>
      <c r="C19" s="64" t="s">
        <v>63</v>
      </c>
      <c r="D19" s="75"/>
      <c r="E19" s="197" t="s">
        <v>131</v>
      </c>
      <c r="F19" s="97" t="s">
        <v>249</v>
      </c>
      <c r="G19" s="214">
        <v>700</v>
      </c>
      <c r="H19" s="231"/>
      <c r="I19" s="231">
        <f>G19*H19</f>
        <v>0</v>
      </c>
      <c r="J19" s="271" t="s">
        <v>497</v>
      </c>
    </row>
    <row r="20" spans="1:10" s="60" customFormat="1" ht="20.100000000000001" customHeight="1">
      <c r="A20" s="198"/>
      <c r="B20" s="72"/>
      <c r="C20" s="64" t="s">
        <v>64</v>
      </c>
      <c r="D20" s="75"/>
      <c r="E20" s="197" t="s">
        <v>219</v>
      </c>
      <c r="F20" s="97" t="s">
        <v>220</v>
      </c>
      <c r="G20" s="214">
        <v>5</v>
      </c>
      <c r="H20" s="231"/>
      <c r="I20" s="231">
        <f>G20*H20</f>
        <v>0</v>
      </c>
      <c r="J20" s="271" t="s">
        <v>491</v>
      </c>
    </row>
    <row r="21" spans="1:10" s="60" customFormat="1" ht="20.100000000000001" customHeight="1">
      <c r="A21" s="203"/>
      <c r="B21" s="52"/>
      <c r="C21" s="54"/>
      <c r="D21" s="75"/>
      <c r="E21" s="197"/>
      <c r="F21" s="97"/>
      <c r="G21" s="214"/>
      <c r="H21" s="231"/>
      <c r="I21" s="231"/>
      <c r="J21" s="271"/>
    </row>
    <row r="22" spans="1:10" s="101" customFormat="1" ht="50.1" customHeight="1">
      <c r="A22" s="545" t="s">
        <v>222</v>
      </c>
      <c r="B22" s="546"/>
      <c r="C22" s="546"/>
      <c r="D22" s="547"/>
      <c r="E22" s="278"/>
      <c r="F22" s="59"/>
      <c r="G22" s="212"/>
      <c r="H22" s="392"/>
      <c r="I22" s="392">
        <f>SUM(I7:I21)</f>
        <v>0</v>
      </c>
      <c r="J22" s="279"/>
    </row>
    <row r="23" spans="1:10" s="101" customFormat="1" ht="21.95" customHeight="1">
      <c r="A23" s="101" t="s">
        <v>422</v>
      </c>
      <c r="D23" s="61"/>
      <c r="E23" s="61"/>
      <c r="F23" s="61"/>
      <c r="H23" s="211"/>
    </row>
    <row r="24" spans="1:10" s="101" customFormat="1" ht="21.95" customHeight="1">
      <c r="A24" s="101" t="s">
        <v>223</v>
      </c>
      <c r="D24" s="61"/>
      <c r="E24" s="61"/>
      <c r="F24" s="61"/>
      <c r="H24" s="211"/>
    </row>
  </sheetData>
  <mergeCells count="2">
    <mergeCell ref="A22:D22"/>
    <mergeCell ref="A2:J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24" fitToHeight="1000" orientation="portrait" r:id="rId1"/>
  <headerFooter alignWithMargins="0">
    <oddFooter>&amp;R&amp;G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view="pageBreakPreview" zoomScaleNormal="80" zoomScaleSheetLayoutView="100" workbookViewId="0">
      <selection activeCell="B18" sqref="B18"/>
    </sheetView>
  </sheetViews>
  <sheetFormatPr defaultRowHeight="33" customHeight="1"/>
  <cols>
    <col min="1" max="1" width="13.21875" style="101" customWidth="1"/>
    <col min="2" max="2" width="13.88671875" style="101" customWidth="1"/>
    <col min="3" max="4" width="5.77734375" style="61" customWidth="1"/>
    <col min="5" max="5" width="10.77734375" style="101" customWidth="1"/>
    <col min="6" max="6" width="11.33203125" style="211" customWidth="1"/>
    <col min="7" max="7" width="13.44140625" style="101" customWidth="1"/>
    <col min="8" max="16384" width="8.88671875" style="101"/>
  </cols>
  <sheetData>
    <row r="1" spans="1:7" ht="20.100000000000001" customHeight="1">
      <c r="A1" s="237" t="s">
        <v>182</v>
      </c>
    </row>
    <row r="2" spans="1:7" s="102" customFormat="1" ht="39.950000000000003" customHeight="1">
      <c r="A2" s="548" t="s">
        <v>183</v>
      </c>
      <c r="B2" s="548"/>
      <c r="C2" s="548"/>
      <c r="D2" s="548"/>
      <c r="E2" s="548"/>
      <c r="F2" s="548"/>
      <c r="G2" s="548"/>
    </row>
    <row r="3" spans="1:7" ht="20.100000000000001" customHeight="1">
      <c r="A3" s="280"/>
      <c r="B3" s="280"/>
      <c r="C3" s="280"/>
      <c r="D3" s="280"/>
      <c r="E3" s="280"/>
      <c r="F3" s="280"/>
      <c r="G3" s="280"/>
    </row>
    <row r="4" spans="1:7" ht="20.100000000000001" customHeight="1">
      <c r="A4" s="104" t="str">
        <f>원가!$A$3</f>
        <v>□ 과업명 : 지역혁신 선도기업 100 비전선포식</v>
      </c>
      <c r="G4" s="69" t="s">
        <v>80</v>
      </c>
    </row>
    <row r="5" spans="1:7" ht="50.1" customHeight="1">
      <c r="A5" s="59" t="s">
        <v>192</v>
      </c>
      <c r="B5" s="111" t="s">
        <v>252</v>
      </c>
      <c r="C5" s="59" t="s">
        <v>251</v>
      </c>
      <c r="D5" s="59" t="s">
        <v>250</v>
      </c>
      <c r="E5" s="59" t="s">
        <v>243</v>
      </c>
      <c r="F5" s="212" t="s">
        <v>242</v>
      </c>
      <c r="G5" s="59" t="s">
        <v>193</v>
      </c>
    </row>
    <row r="6" spans="1:7" s="60" customFormat="1" ht="20.100000000000001" customHeight="1">
      <c r="A6" s="107"/>
      <c r="B6" s="107"/>
      <c r="C6" s="107"/>
      <c r="D6" s="107" t="s">
        <v>4</v>
      </c>
      <c r="E6" s="107" t="s">
        <v>5</v>
      </c>
      <c r="F6" s="202"/>
      <c r="G6" s="99"/>
    </row>
    <row r="7" spans="1:7" s="60" customFormat="1" ht="35.1" customHeight="1">
      <c r="A7" s="271" t="s">
        <v>92</v>
      </c>
      <c r="B7" s="271" t="s">
        <v>176</v>
      </c>
      <c r="C7" s="97" t="s">
        <v>66</v>
      </c>
      <c r="D7" s="165">
        <v>1</v>
      </c>
      <c r="E7" s="42"/>
      <c r="F7" s="214">
        <f t="shared" ref="F7:F13" si="0">TRUNC(D7*E7,0)</f>
        <v>0</v>
      </c>
      <c r="G7" s="271"/>
    </row>
    <row r="8" spans="1:7" s="60" customFormat="1" ht="35.1" customHeight="1">
      <c r="A8" s="271" t="s">
        <v>93</v>
      </c>
      <c r="B8" s="271" t="s">
        <v>94</v>
      </c>
      <c r="C8" s="97" t="s">
        <v>66</v>
      </c>
      <c r="D8" s="165">
        <v>1</v>
      </c>
      <c r="E8" s="42"/>
      <c r="F8" s="214">
        <f t="shared" si="0"/>
        <v>0</v>
      </c>
      <c r="G8" s="271"/>
    </row>
    <row r="9" spans="1:7" s="60" customFormat="1" ht="35.1" customHeight="1">
      <c r="A9" s="271" t="s">
        <v>67</v>
      </c>
      <c r="B9" s="271" t="s">
        <v>68</v>
      </c>
      <c r="C9" s="97" t="s">
        <v>184</v>
      </c>
      <c r="D9" s="165">
        <v>1</v>
      </c>
      <c r="E9" s="42"/>
      <c r="F9" s="214">
        <f t="shared" si="0"/>
        <v>0</v>
      </c>
      <c r="G9" s="271"/>
    </row>
    <row r="10" spans="1:7" s="60" customFormat="1" ht="35.1" customHeight="1">
      <c r="A10" s="271" t="s">
        <v>69</v>
      </c>
      <c r="B10" s="271" t="s">
        <v>70</v>
      </c>
      <c r="C10" s="97" t="s">
        <v>71</v>
      </c>
      <c r="D10" s="165">
        <v>5</v>
      </c>
      <c r="E10" s="42"/>
      <c r="F10" s="214">
        <f t="shared" si="0"/>
        <v>0</v>
      </c>
      <c r="G10" s="271"/>
    </row>
    <row r="11" spans="1:7" s="60" customFormat="1" ht="35.1" customHeight="1">
      <c r="A11" s="271" t="s">
        <v>72</v>
      </c>
      <c r="B11" s="271" t="s">
        <v>185</v>
      </c>
      <c r="C11" s="97" t="s">
        <v>73</v>
      </c>
      <c r="D11" s="165">
        <v>1</v>
      </c>
      <c r="E11" s="42"/>
      <c r="F11" s="214">
        <f t="shared" si="0"/>
        <v>0</v>
      </c>
      <c r="G11" s="271"/>
    </row>
    <row r="12" spans="1:7" s="60" customFormat="1" ht="35.1" customHeight="1">
      <c r="A12" s="271" t="s">
        <v>74</v>
      </c>
      <c r="B12" s="271" t="s">
        <v>75</v>
      </c>
      <c r="C12" s="97" t="s">
        <v>71</v>
      </c>
      <c r="D12" s="165">
        <v>3</v>
      </c>
      <c r="E12" s="42"/>
      <c r="F12" s="214">
        <f t="shared" si="0"/>
        <v>0</v>
      </c>
      <c r="G12" s="271"/>
    </row>
    <row r="13" spans="1:7" s="60" customFormat="1" ht="35.1" customHeight="1">
      <c r="A13" s="378" t="s">
        <v>234</v>
      </c>
      <c r="B13" s="378" t="s">
        <v>205</v>
      </c>
      <c r="C13" s="97" t="s">
        <v>206</v>
      </c>
      <c r="D13" s="379">
        <v>1</v>
      </c>
      <c r="E13" s="42"/>
      <c r="F13" s="214">
        <f t="shared" si="0"/>
        <v>0</v>
      </c>
      <c r="G13" s="378"/>
    </row>
    <row r="14" spans="1:7" s="60" customFormat="1" ht="20.100000000000001" customHeight="1">
      <c r="A14" s="281"/>
      <c r="B14" s="283"/>
      <c r="C14" s="108"/>
      <c r="D14" s="284"/>
      <c r="E14" s="43"/>
      <c r="F14" s="125"/>
      <c r="G14" s="285"/>
    </row>
    <row r="15" spans="1:7" ht="50.1" customHeight="1">
      <c r="A15" s="59" t="s">
        <v>186</v>
      </c>
      <c r="B15" s="109"/>
      <c r="C15" s="108"/>
      <c r="D15" s="108"/>
      <c r="E15" s="43"/>
      <c r="F15" s="125">
        <f>SUM(F7:F14)</f>
        <v>0</v>
      </c>
      <c r="G15" s="100"/>
    </row>
    <row r="16" spans="1:7" ht="21.95" customHeight="1">
      <c r="A16" s="101" t="s">
        <v>187</v>
      </c>
    </row>
    <row r="17" spans="1:1" ht="21.95" customHeight="1">
      <c r="A17" s="101" t="s">
        <v>188</v>
      </c>
    </row>
  </sheetData>
  <mergeCells count="1">
    <mergeCell ref="A2:G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1000" orientation="portrait" r:id="rId1"/>
  <headerFooter alignWithMargins="0">
    <oddFooter>&amp;R&amp;G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view="pageBreakPreview" zoomScaleNormal="80" zoomScaleSheetLayoutView="100" workbookViewId="0">
      <selection activeCell="B16" sqref="B16"/>
    </sheetView>
  </sheetViews>
  <sheetFormatPr defaultRowHeight="33" customHeight="1"/>
  <cols>
    <col min="1" max="1" width="9.6640625" style="83" customWidth="1"/>
    <col min="2" max="2" width="1.77734375" style="83" customWidth="1"/>
    <col min="3" max="3" width="10" style="83" customWidth="1"/>
    <col min="4" max="4" width="1.77734375" style="83" customWidth="1"/>
    <col min="5" max="6" width="5.77734375" style="82" customWidth="1"/>
    <col min="7" max="7" width="10.77734375" style="83" customWidth="1"/>
    <col min="8" max="8" width="12" style="276" customWidth="1"/>
    <col min="9" max="9" width="16.6640625" style="83" bestFit="1" customWidth="1"/>
    <col min="10" max="16384" width="8.88671875" style="83"/>
  </cols>
  <sheetData>
    <row r="1" spans="1:9" ht="20.100000000000001" customHeight="1">
      <c r="A1" s="237" t="s">
        <v>159</v>
      </c>
    </row>
    <row r="2" spans="1:9" s="102" customFormat="1" ht="39.950000000000003" customHeight="1">
      <c r="A2" s="548" t="s">
        <v>98</v>
      </c>
      <c r="B2" s="548"/>
      <c r="C2" s="548"/>
      <c r="D2" s="548"/>
      <c r="E2" s="548"/>
      <c r="F2" s="548"/>
      <c r="G2" s="548"/>
      <c r="H2" s="548"/>
      <c r="I2" s="548"/>
    </row>
    <row r="3" spans="1:9" s="102" customFormat="1" ht="20.100000000000001" customHeight="1">
      <c r="A3" s="286"/>
      <c r="B3" s="85"/>
      <c r="C3" s="277"/>
      <c r="D3" s="277"/>
      <c r="E3" s="277"/>
      <c r="F3" s="277"/>
      <c r="G3" s="277"/>
      <c r="H3" s="277"/>
      <c r="I3" s="277"/>
    </row>
    <row r="4" spans="1:9" ht="20.100000000000001" customHeight="1">
      <c r="A4" s="104" t="str">
        <f>원가!$A$3</f>
        <v>□ 과업명 : 지역혁신 선도기업 100 비전선포식</v>
      </c>
      <c r="I4" s="69" t="s">
        <v>80</v>
      </c>
    </row>
    <row r="5" spans="1:9" s="101" customFormat="1" ht="50.1" customHeight="1">
      <c r="A5" s="59" t="s">
        <v>274</v>
      </c>
      <c r="B5" s="79"/>
      <c r="C5" s="110" t="s">
        <v>224</v>
      </c>
      <c r="D5" s="84"/>
      <c r="E5" s="59" t="s">
        <v>251</v>
      </c>
      <c r="F5" s="59" t="s">
        <v>253</v>
      </c>
      <c r="G5" s="59" t="s">
        <v>167</v>
      </c>
      <c r="H5" s="212" t="s">
        <v>89</v>
      </c>
      <c r="I5" s="59" t="s">
        <v>91</v>
      </c>
    </row>
    <row r="6" spans="1:9" s="101" customFormat="1" ht="20.100000000000001" customHeight="1">
      <c r="A6" s="99"/>
      <c r="B6" s="80"/>
      <c r="C6" s="63"/>
      <c r="D6" s="73"/>
      <c r="E6" s="107"/>
      <c r="F6" s="107" t="s">
        <v>4</v>
      </c>
      <c r="G6" s="107" t="s">
        <v>5</v>
      </c>
      <c r="H6" s="202"/>
      <c r="I6" s="99"/>
    </row>
    <row r="7" spans="1:9" s="101" customFormat="1" ht="39.950000000000003" customHeight="1">
      <c r="A7" s="214" t="s">
        <v>99</v>
      </c>
      <c r="B7" s="72"/>
      <c r="C7" s="74" t="s">
        <v>61</v>
      </c>
      <c r="D7" s="75"/>
      <c r="E7" s="97" t="s">
        <v>88</v>
      </c>
      <c r="F7" s="165">
        <v>4</v>
      </c>
      <c r="G7" s="214"/>
      <c r="H7" s="214">
        <f>G7*F7</f>
        <v>0</v>
      </c>
      <c r="I7" s="271" t="s">
        <v>485</v>
      </c>
    </row>
    <row r="8" spans="1:9" s="101" customFormat="1" ht="39.950000000000003" customHeight="1">
      <c r="A8" s="214"/>
      <c r="B8" s="72"/>
      <c r="C8" s="74" t="s">
        <v>44</v>
      </c>
      <c r="D8" s="75"/>
      <c r="E8" s="97" t="s">
        <v>88</v>
      </c>
      <c r="F8" s="165">
        <v>4</v>
      </c>
      <c r="G8" s="214"/>
      <c r="H8" s="214">
        <f>G8*F8</f>
        <v>0</v>
      </c>
      <c r="I8" s="271" t="s">
        <v>485</v>
      </c>
    </row>
    <row r="9" spans="1:9" s="101" customFormat="1" ht="39.950000000000003" customHeight="1">
      <c r="A9" s="214"/>
      <c r="B9" s="72"/>
      <c r="C9" s="74" t="s">
        <v>100</v>
      </c>
      <c r="D9" s="75"/>
      <c r="E9" s="97" t="s">
        <v>88</v>
      </c>
      <c r="F9" s="165">
        <v>4</v>
      </c>
      <c r="G9" s="214"/>
      <c r="H9" s="214">
        <f>G9*F9</f>
        <v>0</v>
      </c>
      <c r="I9" s="271" t="s">
        <v>485</v>
      </c>
    </row>
    <row r="10" spans="1:9" s="101" customFormat="1" ht="39.950000000000003" customHeight="1">
      <c r="A10" s="214" t="s">
        <v>101</v>
      </c>
      <c r="B10" s="72"/>
      <c r="C10" s="74" t="s">
        <v>102</v>
      </c>
      <c r="D10" s="75"/>
      <c r="E10" s="97" t="s">
        <v>276</v>
      </c>
      <c r="F10" s="165">
        <v>132</v>
      </c>
      <c r="G10" s="214"/>
      <c r="H10" s="214">
        <f>G10*F10</f>
        <v>0</v>
      </c>
      <c r="I10" s="271" t="s">
        <v>486</v>
      </c>
    </row>
    <row r="11" spans="1:9" s="60" customFormat="1" ht="39.950000000000003" customHeight="1">
      <c r="A11" s="214"/>
      <c r="B11" s="72"/>
      <c r="C11" s="74" t="s">
        <v>103</v>
      </c>
      <c r="D11" s="75"/>
      <c r="E11" s="97" t="s">
        <v>90</v>
      </c>
      <c r="F11" s="165">
        <v>6</v>
      </c>
      <c r="G11" s="214"/>
      <c r="H11" s="214">
        <f>G11*F11</f>
        <v>0</v>
      </c>
      <c r="I11" s="271" t="s">
        <v>487</v>
      </c>
    </row>
    <row r="12" spans="1:9" s="60" customFormat="1" ht="20.100000000000001" customHeight="1">
      <c r="A12" s="125"/>
      <c r="B12" s="52"/>
      <c r="C12" s="76"/>
      <c r="D12" s="53"/>
      <c r="E12" s="108"/>
      <c r="F12" s="125"/>
      <c r="G12" s="125"/>
      <c r="H12" s="125"/>
      <c r="I12" s="272"/>
    </row>
    <row r="13" spans="1:9" s="101" customFormat="1" ht="50.1" customHeight="1">
      <c r="A13" s="108" t="s">
        <v>18</v>
      </c>
      <c r="B13" s="52"/>
      <c r="C13" s="54"/>
      <c r="D13" s="53"/>
      <c r="E13" s="108"/>
      <c r="F13" s="108"/>
      <c r="G13" s="43"/>
      <c r="H13" s="125">
        <f>SUM(H7:H12)</f>
        <v>0</v>
      </c>
      <c r="I13" s="100"/>
    </row>
    <row r="14" spans="1:9" s="101" customFormat="1" ht="21.95" customHeight="1">
      <c r="A14" s="101" t="s">
        <v>423</v>
      </c>
      <c r="E14" s="61"/>
      <c r="F14" s="61"/>
      <c r="H14" s="211"/>
    </row>
    <row r="15" spans="1:9" s="101" customFormat="1" ht="21.95" customHeight="1">
      <c r="A15" s="101" t="str">
        <f>"   2) 단가 : 시중유통거래가격 참조"</f>
        <v xml:space="preserve">   2) 단가 : 시중유통거래가격 참조</v>
      </c>
      <c r="E15" s="61"/>
      <c r="F15" s="61"/>
      <c r="H15" s="211"/>
    </row>
  </sheetData>
  <mergeCells count="1">
    <mergeCell ref="A2:I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30" fitToHeight="0" orientation="portrait" r:id="rId1"/>
  <headerFooter alignWithMargins="0">
    <oddFooter>&amp;R&amp;G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view="pageBreakPreview" zoomScaleNormal="80" zoomScaleSheetLayoutView="100" workbookViewId="0">
      <selection activeCell="E12" sqref="E12"/>
    </sheetView>
  </sheetViews>
  <sheetFormatPr defaultRowHeight="33" customHeight="1"/>
  <cols>
    <col min="1" max="1" width="9.77734375" style="101" customWidth="1"/>
    <col min="2" max="2" width="21.77734375" style="101" customWidth="1"/>
    <col min="3" max="4" width="6.33203125" style="61" customWidth="1"/>
    <col min="5" max="5" width="9.77734375" style="101" customWidth="1"/>
    <col min="6" max="6" width="10.77734375" style="211" customWidth="1"/>
    <col min="7" max="7" width="9.109375" style="101" bestFit="1" customWidth="1"/>
    <col min="8" max="16384" width="8.88671875" style="101"/>
  </cols>
  <sheetData>
    <row r="1" spans="1:7" ht="20.100000000000001" customHeight="1">
      <c r="A1" s="237" t="s">
        <v>362</v>
      </c>
    </row>
    <row r="2" spans="1:7" s="102" customFormat="1" ht="39.950000000000003" customHeight="1">
      <c r="A2" s="548" t="s">
        <v>77</v>
      </c>
      <c r="B2" s="548"/>
      <c r="C2" s="548"/>
      <c r="D2" s="548"/>
      <c r="E2" s="548"/>
      <c r="F2" s="548"/>
      <c r="G2" s="548"/>
    </row>
    <row r="3" spans="1:7" s="102" customFormat="1" ht="20.100000000000001" customHeight="1">
      <c r="A3" s="277"/>
      <c r="B3" s="277"/>
      <c r="C3" s="277"/>
      <c r="D3" s="277"/>
      <c r="E3" s="277"/>
      <c r="F3" s="277"/>
      <c r="G3" s="277"/>
    </row>
    <row r="4" spans="1:7" ht="20.100000000000001" customHeight="1">
      <c r="A4" s="104" t="str">
        <f>원가!$A$3</f>
        <v>□ 과업명 : 지역혁신 선도기업 100 비전선포식</v>
      </c>
      <c r="G4" s="69" t="s">
        <v>26</v>
      </c>
    </row>
    <row r="5" spans="1:7" ht="50.1" customHeight="1">
      <c r="A5" s="59" t="s">
        <v>274</v>
      </c>
      <c r="B5" s="111" t="s">
        <v>207</v>
      </c>
      <c r="C5" s="59" t="s">
        <v>251</v>
      </c>
      <c r="D5" s="59" t="s">
        <v>250</v>
      </c>
      <c r="E5" s="59" t="s">
        <v>60</v>
      </c>
      <c r="F5" s="212" t="s">
        <v>65</v>
      </c>
      <c r="G5" s="59" t="s">
        <v>254</v>
      </c>
    </row>
    <row r="6" spans="1:7" s="60" customFormat="1" ht="20.100000000000001" customHeight="1">
      <c r="A6" s="107"/>
      <c r="B6" s="404"/>
      <c r="C6" s="107"/>
      <c r="D6" s="107" t="s">
        <v>4</v>
      </c>
      <c r="E6" s="107" t="s">
        <v>5</v>
      </c>
      <c r="F6" s="202"/>
      <c r="G6" s="99"/>
    </row>
    <row r="7" spans="1:7" s="60" customFormat="1" ht="39.950000000000003" customHeight="1">
      <c r="A7" s="165" t="s">
        <v>255</v>
      </c>
      <c r="B7" s="403" t="s">
        <v>97</v>
      </c>
      <c r="C7" s="97" t="s">
        <v>275</v>
      </c>
      <c r="D7" s="165">
        <v>1</v>
      </c>
      <c r="E7" s="214"/>
      <c r="F7" s="214">
        <f>TRUNC(D7*E7,0)</f>
        <v>0</v>
      </c>
      <c r="G7" s="271"/>
    </row>
    <row r="8" spans="1:7" s="60" customFormat="1" ht="39.950000000000003" customHeight="1">
      <c r="A8" s="198"/>
      <c r="B8" s="403" t="s">
        <v>96</v>
      </c>
      <c r="C8" s="97" t="s">
        <v>275</v>
      </c>
      <c r="D8" s="165">
        <v>1</v>
      </c>
      <c r="E8" s="214"/>
      <c r="F8" s="214">
        <f>TRUNC(D8*E8,0)</f>
        <v>0</v>
      </c>
      <c r="G8" s="271"/>
    </row>
    <row r="9" spans="1:7" s="60" customFormat="1" ht="39.950000000000003" customHeight="1">
      <c r="A9" s="198"/>
      <c r="B9" s="403" t="s">
        <v>95</v>
      </c>
      <c r="C9" s="97" t="s">
        <v>275</v>
      </c>
      <c r="D9" s="165">
        <v>1</v>
      </c>
      <c r="E9" s="214"/>
      <c r="F9" s="214">
        <f>TRUNC(D9*E9,0)</f>
        <v>0</v>
      </c>
      <c r="G9" s="271"/>
    </row>
    <row r="10" spans="1:7" s="60" customFormat="1" ht="20.100000000000001" customHeight="1">
      <c r="A10" s="272"/>
      <c r="B10" s="405"/>
      <c r="C10" s="108"/>
      <c r="D10" s="284"/>
      <c r="E10" s="43"/>
      <c r="F10" s="125"/>
      <c r="G10" s="272"/>
    </row>
    <row r="11" spans="1:7" ht="50.1" customHeight="1">
      <c r="A11" s="59" t="s">
        <v>79</v>
      </c>
      <c r="B11" s="109"/>
      <c r="C11" s="108"/>
      <c r="D11" s="108"/>
      <c r="E11" s="43"/>
      <c r="F11" s="125">
        <f>SUM(F7:F10)</f>
        <v>0</v>
      </c>
      <c r="G11" s="100"/>
    </row>
    <row r="12" spans="1:7" ht="21.95" customHeight="1">
      <c r="A12" s="101" t="s">
        <v>424</v>
      </c>
    </row>
    <row r="13" spans="1:7" ht="21.95" customHeight="1">
      <c r="A13" s="288" t="s">
        <v>444</v>
      </c>
    </row>
  </sheetData>
  <mergeCells count="1">
    <mergeCell ref="A2:G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&amp;R&amp;G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showGridLines="0" view="pageBreakPreview" zoomScaleNormal="80" zoomScaleSheetLayoutView="100" workbookViewId="0">
      <selection activeCell="D15" sqref="D15"/>
    </sheetView>
  </sheetViews>
  <sheetFormatPr defaultRowHeight="33" customHeight="1"/>
  <cols>
    <col min="1" max="1" width="12.88671875" style="101" customWidth="1"/>
    <col min="2" max="2" width="13.77734375" style="101" customWidth="1"/>
    <col min="3" max="3" width="5" style="61" bestFit="1" customWidth="1"/>
    <col min="4" max="4" width="9.33203125" style="101" customWidth="1"/>
    <col min="5" max="5" width="5.109375" style="101" bestFit="1" customWidth="1"/>
    <col min="6" max="6" width="10.77734375" style="101" customWidth="1"/>
    <col min="7" max="7" width="5.21875" style="101" customWidth="1"/>
    <col min="8" max="9" width="10.21875" style="211" bestFit="1" customWidth="1"/>
    <col min="10" max="10" width="7.77734375" style="211" customWidth="1"/>
    <col min="11" max="11" width="6.88671875" style="211" customWidth="1"/>
    <col min="12" max="12" width="10.6640625" style="211" customWidth="1"/>
    <col min="13" max="13" width="5.77734375" style="101" customWidth="1"/>
    <col min="14" max="16384" width="8.88671875" style="101"/>
  </cols>
  <sheetData>
    <row r="1" spans="1:13" ht="20.100000000000001" customHeight="1">
      <c r="A1" s="237" t="s">
        <v>363</v>
      </c>
    </row>
    <row r="2" spans="1:13" s="102" customFormat="1" ht="39.950000000000003" customHeight="1">
      <c r="A2" s="548" t="s">
        <v>267</v>
      </c>
      <c r="B2" s="548"/>
      <c r="C2" s="548"/>
      <c r="D2" s="548"/>
      <c r="E2" s="548"/>
      <c r="F2" s="548"/>
      <c r="G2" s="548"/>
      <c r="H2" s="548"/>
      <c r="I2" s="548"/>
      <c r="J2" s="548"/>
      <c r="K2" s="548"/>
      <c r="L2" s="548"/>
      <c r="M2" s="548"/>
    </row>
    <row r="3" spans="1:13" s="102" customFormat="1" ht="20.100000000000001" customHeight="1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</row>
    <row r="4" spans="1:13" ht="20.100000000000001" customHeight="1">
      <c r="A4" s="104" t="str">
        <f>원가!$A$3</f>
        <v>□ 과업명 : 지역혁신 선도기업 100 비전선포식</v>
      </c>
      <c r="M4" s="69" t="s">
        <v>104</v>
      </c>
    </row>
    <row r="5" spans="1:13" ht="24.95" customHeight="1">
      <c r="A5" s="551" t="s">
        <v>195</v>
      </c>
      <c r="B5" s="551" t="s">
        <v>244</v>
      </c>
      <c r="C5" s="551" t="s">
        <v>105</v>
      </c>
      <c r="D5" s="86" t="s">
        <v>106</v>
      </c>
      <c r="E5" s="86"/>
      <c r="F5" s="86"/>
      <c r="G5" s="553" t="s">
        <v>236</v>
      </c>
      <c r="H5" s="549" t="s">
        <v>260</v>
      </c>
      <c r="I5" s="549" t="s">
        <v>261</v>
      </c>
      <c r="J5" s="549" t="s">
        <v>107</v>
      </c>
      <c r="K5" s="549" t="s">
        <v>108</v>
      </c>
      <c r="L5" s="549" t="s">
        <v>262</v>
      </c>
      <c r="M5" s="551" t="s">
        <v>194</v>
      </c>
    </row>
    <row r="6" spans="1:13" ht="24.95" customHeight="1">
      <c r="A6" s="552"/>
      <c r="B6" s="552"/>
      <c r="C6" s="552"/>
      <c r="D6" s="59" t="s">
        <v>109</v>
      </c>
      <c r="E6" s="59" t="s">
        <v>110</v>
      </c>
      <c r="F6" s="59" t="s">
        <v>111</v>
      </c>
      <c r="G6" s="552"/>
      <c r="H6" s="550"/>
      <c r="I6" s="550"/>
      <c r="J6" s="550"/>
      <c r="K6" s="550"/>
      <c r="L6" s="550"/>
      <c r="M6" s="552"/>
    </row>
    <row r="7" spans="1:13" s="60" customFormat="1" ht="20.100000000000001" customHeight="1">
      <c r="A7" s="107"/>
      <c r="B7" s="107"/>
      <c r="C7" s="107"/>
      <c r="D7" s="107"/>
      <c r="E7" s="107"/>
      <c r="F7" s="107"/>
      <c r="G7" s="107" t="s">
        <v>112</v>
      </c>
      <c r="H7" s="107" t="s">
        <v>6</v>
      </c>
      <c r="I7" s="107" t="s">
        <v>7</v>
      </c>
      <c r="J7" s="107" t="s">
        <v>58</v>
      </c>
      <c r="K7" s="107" t="s">
        <v>59</v>
      </c>
      <c r="L7" s="107" t="s">
        <v>81</v>
      </c>
      <c r="M7" s="99"/>
    </row>
    <row r="8" spans="1:13" s="60" customFormat="1" ht="24" customHeight="1">
      <c r="A8" s="287" t="s">
        <v>113</v>
      </c>
      <c r="B8" s="376" t="s">
        <v>270</v>
      </c>
      <c r="C8" s="97" t="s">
        <v>203</v>
      </c>
      <c r="D8" s="42"/>
      <c r="E8" s="103">
        <v>3</v>
      </c>
      <c r="F8" s="42">
        <f>TRUNC(E8*D8,0)</f>
        <v>0</v>
      </c>
      <c r="G8" s="103">
        <v>6</v>
      </c>
      <c r="H8" s="214">
        <f>TRUNC(F8/G8,0)</f>
        <v>0</v>
      </c>
      <c r="I8" s="214">
        <f>SUM(H8/12)</f>
        <v>0</v>
      </c>
      <c r="J8" s="165">
        <v>2</v>
      </c>
      <c r="K8" s="165">
        <v>50</v>
      </c>
      <c r="L8" s="214">
        <f>TRUNC(I8*J8*K8%,0)</f>
        <v>0</v>
      </c>
      <c r="M8" s="98"/>
    </row>
    <row r="9" spans="1:13" s="60" customFormat="1" ht="24" customHeight="1">
      <c r="A9" s="287" t="s">
        <v>114</v>
      </c>
      <c r="B9" s="377" t="s">
        <v>204</v>
      </c>
      <c r="C9" s="97" t="s">
        <v>203</v>
      </c>
      <c r="D9" s="42"/>
      <c r="E9" s="103">
        <v>1</v>
      </c>
      <c r="F9" s="42">
        <f>TRUNC(E9*D9,0)</f>
        <v>0</v>
      </c>
      <c r="G9" s="103">
        <v>6</v>
      </c>
      <c r="H9" s="214">
        <f>TRUNC(F9/G9,0)</f>
        <v>0</v>
      </c>
      <c r="I9" s="214">
        <f>SUM(H9/12)</f>
        <v>0</v>
      </c>
      <c r="J9" s="165">
        <v>2</v>
      </c>
      <c r="K9" s="165">
        <v>50</v>
      </c>
      <c r="L9" s="214">
        <f>TRUNC(I9*J9*K9%,0)</f>
        <v>0</v>
      </c>
      <c r="M9" s="98"/>
    </row>
    <row r="10" spans="1:13" s="60" customFormat="1" ht="24" customHeight="1">
      <c r="A10" s="287" t="s">
        <v>263</v>
      </c>
      <c r="B10" s="411" t="s">
        <v>264</v>
      </c>
      <c r="C10" s="97" t="s">
        <v>265</v>
      </c>
      <c r="D10" s="42"/>
      <c r="E10" s="103">
        <v>2</v>
      </c>
      <c r="F10" s="42">
        <f t="shared" ref="F10:F11" si="0">TRUNC(E10*D10,0)</f>
        <v>0</v>
      </c>
      <c r="G10" s="103"/>
      <c r="H10" s="214"/>
      <c r="I10" s="214"/>
      <c r="J10" s="165"/>
      <c r="K10" s="165"/>
      <c r="L10" s="214">
        <f>F10</f>
        <v>0</v>
      </c>
      <c r="M10" s="98"/>
    </row>
    <row r="11" spans="1:13" s="60" customFormat="1" ht="24" customHeight="1">
      <c r="A11" s="287" t="s">
        <v>266</v>
      </c>
      <c r="B11" s="411" t="s">
        <v>271</v>
      </c>
      <c r="C11" s="97" t="s">
        <v>71</v>
      </c>
      <c r="D11" s="42"/>
      <c r="E11" s="103">
        <v>1</v>
      </c>
      <c r="F11" s="42">
        <f t="shared" si="0"/>
        <v>0</v>
      </c>
      <c r="G11" s="103"/>
      <c r="H11" s="214"/>
      <c r="I11" s="214"/>
      <c r="J11" s="165"/>
      <c r="K11" s="165"/>
      <c r="L11" s="214">
        <f>F11</f>
        <v>0</v>
      </c>
      <c r="M11" s="98"/>
    </row>
    <row r="12" spans="1:13" s="60" customFormat="1" ht="20.100000000000001" customHeight="1">
      <c r="A12" s="289"/>
      <c r="B12" s="290"/>
      <c r="C12" s="108"/>
      <c r="D12" s="43"/>
      <c r="E12" s="44"/>
      <c r="F12" s="43"/>
      <c r="G12" s="44"/>
      <c r="H12" s="125"/>
      <c r="I12" s="125"/>
      <c r="J12" s="291"/>
      <c r="K12" s="291"/>
      <c r="L12" s="125"/>
      <c r="M12" s="100"/>
    </row>
    <row r="13" spans="1:13" ht="50.1" customHeight="1">
      <c r="A13" s="59" t="s">
        <v>115</v>
      </c>
      <c r="B13" s="111"/>
      <c r="C13" s="59"/>
      <c r="D13" s="27"/>
      <c r="E13" s="27"/>
      <c r="F13" s="27"/>
      <c r="G13" s="27"/>
      <c r="H13" s="212"/>
      <c r="I13" s="212"/>
      <c r="J13" s="212"/>
      <c r="K13" s="212"/>
      <c r="L13" s="212">
        <f>SUM(L8:L12)</f>
        <v>0</v>
      </c>
      <c r="M13" s="105"/>
    </row>
    <row r="14" spans="1:13" ht="20.100000000000001" customHeight="1">
      <c r="A14" s="101" t="s">
        <v>116</v>
      </c>
    </row>
    <row r="15" spans="1:13" ht="20.100000000000001" customHeight="1">
      <c r="A15" s="101" t="s">
        <v>235</v>
      </c>
    </row>
    <row r="16" spans="1:13" ht="20.100000000000001" customHeight="1">
      <c r="A16" s="101" t="s">
        <v>269</v>
      </c>
    </row>
    <row r="17" spans="1:1" ht="20.100000000000001" customHeight="1">
      <c r="A17" s="101" t="s">
        <v>272</v>
      </c>
    </row>
    <row r="18" spans="1:1" ht="20.100000000000001" customHeight="1">
      <c r="A18" s="101" t="s">
        <v>425</v>
      </c>
    </row>
    <row r="19" spans="1:1" ht="20.100000000000001" customHeight="1">
      <c r="A19" s="101" t="s">
        <v>426</v>
      </c>
    </row>
    <row r="20" spans="1:1" ht="20.100000000000001" customHeight="1">
      <c r="A20" s="101" t="s">
        <v>268</v>
      </c>
    </row>
  </sheetData>
  <mergeCells count="11">
    <mergeCell ref="A2:M2"/>
    <mergeCell ref="I5:I6"/>
    <mergeCell ref="L5:L6"/>
    <mergeCell ref="M5:M6"/>
    <mergeCell ref="J5:J6"/>
    <mergeCell ref="K5:K6"/>
    <mergeCell ref="A5:A6"/>
    <mergeCell ref="B5:B6"/>
    <mergeCell ref="C5:C6"/>
    <mergeCell ref="G5:G6"/>
    <mergeCell ref="H5:H6"/>
  </mergeCells>
  <phoneticPr fontId="8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98" firstPageNumber="31" fitToHeight="1000" orientation="landscape" r:id="rId1"/>
  <headerFooter alignWithMargins="0">
    <oddFooter>&amp;R&amp;G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showGridLines="0" view="pageBreakPreview" zoomScaleSheetLayoutView="100" workbookViewId="0">
      <selection activeCell="K53" sqref="K53"/>
    </sheetView>
  </sheetViews>
  <sheetFormatPr defaultRowHeight="33" customHeight="1"/>
  <cols>
    <col min="1" max="1" width="13.44140625" style="101" customWidth="1"/>
    <col min="2" max="2" width="20.77734375" style="101" customWidth="1"/>
    <col min="3" max="4" width="5.77734375" style="61" customWidth="1"/>
    <col min="5" max="5" width="11.33203125" style="101" customWidth="1"/>
    <col min="6" max="6" width="11.33203125" style="211" customWidth="1"/>
    <col min="7" max="7" width="5.77734375" style="101" customWidth="1"/>
    <col min="8" max="8" width="1.77734375" style="101" customWidth="1"/>
    <col min="9" max="16384" width="8.88671875" style="101"/>
  </cols>
  <sheetData>
    <row r="1" spans="1:7" ht="20.100000000000001" customHeight="1">
      <c r="A1" s="237" t="s">
        <v>476</v>
      </c>
    </row>
    <row r="2" spans="1:7" s="102" customFormat="1" ht="39.950000000000003" customHeight="1">
      <c r="A2" s="548" t="s">
        <v>418</v>
      </c>
      <c r="B2" s="548"/>
      <c r="C2" s="548"/>
      <c r="D2" s="548"/>
      <c r="E2" s="548"/>
      <c r="F2" s="548"/>
      <c r="G2" s="548"/>
    </row>
    <row r="3" spans="1:7" ht="20.100000000000001" customHeight="1">
      <c r="A3" s="280"/>
      <c r="B3" s="280"/>
      <c r="C3" s="280"/>
      <c r="D3" s="280"/>
      <c r="E3" s="280"/>
      <c r="F3" s="280"/>
      <c r="G3" s="280"/>
    </row>
    <row r="4" spans="1:7" ht="20.100000000000001" customHeight="1">
      <c r="A4" s="104" t="str">
        <f>원가!$A$3</f>
        <v>□ 과업명 : 지역혁신 선도기업 100 비전선포식</v>
      </c>
      <c r="G4" s="69" t="s">
        <v>104</v>
      </c>
    </row>
    <row r="5" spans="1:7" ht="50.1" customHeight="1">
      <c r="A5" s="59" t="s">
        <v>192</v>
      </c>
      <c r="B5" s="111" t="s">
        <v>224</v>
      </c>
      <c r="C5" s="59" t="s">
        <v>214</v>
      </c>
      <c r="D5" s="59" t="s">
        <v>250</v>
      </c>
      <c r="E5" s="59" t="s">
        <v>189</v>
      </c>
      <c r="F5" s="212" t="s">
        <v>128</v>
      </c>
      <c r="G5" s="59" t="s">
        <v>416</v>
      </c>
    </row>
    <row r="6" spans="1:7" s="60" customFormat="1" ht="22.5" customHeight="1">
      <c r="A6" s="413"/>
      <c r="B6" s="413"/>
      <c r="C6" s="413"/>
      <c r="D6" s="413" t="s">
        <v>4</v>
      </c>
      <c r="E6" s="413" t="s">
        <v>5</v>
      </c>
      <c r="F6" s="202"/>
      <c r="G6" s="99"/>
    </row>
    <row r="7" spans="1:7" s="60" customFormat="1" ht="22.5" customHeight="1">
      <c r="A7" s="198" t="s">
        <v>367</v>
      </c>
      <c r="B7" s="97"/>
      <c r="C7" s="97"/>
      <c r="D7" s="97"/>
      <c r="E7" s="97"/>
      <c r="F7" s="198"/>
      <c r="G7" s="98"/>
    </row>
    <row r="8" spans="1:7" s="60" customFormat="1" ht="22.5" customHeight="1">
      <c r="A8" s="292" t="s">
        <v>368</v>
      </c>
      <c r="B8" s="287" t="s">
        <v>480</v>
      </c>
      <c r="C8" s="97" t="s">
        <v>364</v>
      </c>
      <c r="D8" s="165">
        <v>1</v>
      </c>
      <c r="E8" s="214"/>
      <c r="F8" s="214">
        <f>TRUNC(D8*E8,0)</f>
        <v>0</v>
      </c>
      <c r="G8" s="282"/>
    </row>
    <row r="9" spans="1:7" s="60" customFormat="1" ht="22.5" customHeight="1">
      <c r="A9" s="292" t="s">
        <v>481</v>
      </c>
      <c r="B9" s="294" t="s">
        <v>482</v>
      </c>
      <c r="C9" s="97" t="s">
        <v>483</v>
      </c>
      <c r="D9" s="165">
        <v>300</v>
      </c>
      <c r="E9" s="214"/>
      <c r="F9" s="214">
        <f>TRUNC(D9*E9,0)</f>
        <v>0</v>
      </c>
      <c r="G9" s="282"/>
    </row>
    <row r="10" spans="1:7" s="60" customFormat="1" ht="22.5" customHeight="1">
      <c r="A10" s="292"/>
      <c r="B10" s="294" t="s">
        <v>484</v>
      </c>
      <c r="C10" s="97" t="s">
        <v>483</v>
      </c>
      <c r="D10" s="165">
        <v>300</v>
      </c>
      <c r="E10" s="214"/>
      <c r="F10" s="214">
        <f>TRUNC(D10*E10,0)</f>
        <v>0</v>
      </c>
      <c r="G10" s="282"/>
    </row>
    <row r="11" spans="1:7" s="60" customFormat="1" ht="22.5" customHeight="1">
      <c r="A11" s="292" t="s">
        <v>369</v>
      </c>
      <c r="B11" s="294" t="s">
        <v>380</v>
      </c>
      <c r="C11" s="97" t="s">
        <v>166</v>
      </c>
      <c r="D11" s="165">
        <v>1</v>
      </c>
      <c r="E11" s="214"/>
      <c r="F11" s="214">
        <f t="shared" ref="F11:F47" si="0">TRUNC(D11*E11,0)</f>
        <v>0</v>
      </c>
      <c r="G11" s="282"/>
    </row>
    <row r="12" spans="1:7" s="60" customFormat="1" ht="22.5" customHeight="1">
      <c r="A12" s="198"/>
      <c r="B12" s="294" t="s">
        <v>381</v>
      </c>
      <c r="C12" s="97" t="s">
        <v>166</v>
      </c>
      <c r="D12" s="165">
        <v>1</v>
      </c>
      <c r="E12" s="214"/>
      <c r="F12" s="214">
        <f t="shared" si="0"/>
        <v>0</v>
      </c>
      <c r="G12" s="282"/>
    </row>
    <row r="13" spans="1:7" s="60" customFormat="1" ht="22.5" customHeight="1">
      <c r="A13" s="292"/>
      <c r="B13" s="294" t="s">
        <v>382</v>
      </c>
      <c r="C13" s="97" t="s">
        <v>166</v>
      </c>
      <c r="D13" s="165">
        <v>1</v>
      </c>
      <c r="E13" s="214"/>
      <c r="F13" s="214">
        <f t="shared" si="0"/>
        <v>0</v>
      </c>
      <c r="G13" s="282"/>
    </row>
    <row r="14" spans="1:7" s="60" customFormat="1" ht="22.5" customHeight="1">
      <c r="A14" s="214"/>
      <c r="B14" s="294" t="s">
        <v>383</v>
      </c>
      <c r="C14" s="97" t="s">
        <v>166</v>
      </c>
      <c r="D14" s="165">
        <v>1</v>
      </c>
      <c r="E14" s="214"/>
      <c r="F14" s="214">
        <f t="shared" si="0"/>
        <v>0</v>
      </c>
      <c r="G14" s="282"/>
    </row>
    <row r="15" spans="1:7" s="60" customFormat="1" ht="22.5" customHeight="1">
      <c r="A15" s="293"/>
      <c r="B15" s="294" t="s">
        <v>384</v>
      </c>
      <c r="C15" s="97" t="s">
        <v>166</v>
      </c>
      <c r="D15" s="165">
        <v>1</v>
      </c>
      <c r="E15" s="214"/>
      <c r="F15" s="214">
        <f t="shared" si="0"/>
        <v>0</v>
      </c>
      <c r="G15" s="282"/>
    </row>
    <row r="16" spans="1:7" s="60" customFormat="1" ht="22.5" customHeight="1">
      <c r="A16" s="198"/>
      <c r="B16" s="294" t="s">
        <v>385</v>
      </c>
      <c r="C16" s="97" t="s">
        <v>166</v>
      </c>
      <c r="D16" s="165">
        <v>1</v>
      </c>
      <c r="E16" s="214"/>
      <c r="F16" s="214">
        <f t="shared" si="0"/>
        <v>0</v>
      </c>
      <c r="G16" s="282"/>
    </row>
    <row r="17" spans="1:7" s="60" customFormat="1" ht="22.5" customHeight="1">
      <c r="A17" s="292"/>
      <c r="B17" s="294" t="s">
        <v>386</v>
      </c>
      <c r="C17" s="97" t="s">
        <v>166</v>
      </c>
      <c r="D17" s="165">
        <v>1</v>
      </c>
      <c r="E17" s="214"/>
      <c r="F17" s="214">
        <f t="shared" si="0"/>
        <v>0</v>
      </c>
      <c r="G17" s="282"/>
    </row>
    <row r="18" spans="1:7" s="60" customFormat="1" ht="22.5" customHeight="1">
      <c r="A18" s="214"/>
      <c r="B18" s="294" t="s">
        <v>387</v>
      </c>
      <c r="C18" s="97" t="s">
        <v>166</v>
      </c>
      <c r="D18" s="165">
        <v>1</v>
      </c>
      <c r="E18" s="214"/>
      <c r="F18" s="214">
        <f t="shared" si="0"/>
        <v>0</v>
      </c>
      <c r="G18" s="282"/>
    </row>
    <row r="19" spans="1:7" s="60" customFormat="1" ht="22.5" customHeight="1">
      <c r="A19" s="214"/>
      <c r="B19" s="294" t="s">
        <v>388</v>
      </c>
      <c r="C19" s="97" t="s">
        <v>166</v>
      </c>
      <c r="D19" s="165">
        <v>1</v>
      </c>
      <c r="E19" s="214"/>
      <c r="F19" s="214">
        <f t="shared" si="0"/>
        <v>0</v>
      </c>
      <c r="G19" s="282"/>
    </row>
    <row r="20" spans="1:7" s="60" customFormat="1" ht="22.5" customHeight="1">
      <c r="A20" s="214"/>
      <c r="B20" s="294" t="s">
        <v>415</v>
      </c>
      <c r="C20" s="97" t="s">
        <v>166</v>
      </c>
      <c r="D20" s="165">
        <v>1</v>
      </c>
      <c r="E20" s="214"/>
      <c r="F20" s="214">
        <f t="shared" si="0"/>
        <v>0</v>
      </c>
      <c r="G20" s="282"/>
    </row>
    <row r="21" spans="1:7" s="60" customFormat="1" ht="22.5" customHeight="1">
      <c r="A21" s="292"/>
      <c r="B21" s="294" t="s">
        <v>389</v>
      </c>
      <c r="C21" s="97" t="s">
        <v>166</v>
      </c>
      <c r="D21" s="165">
        <v>1</v>
      </c>
      <c r="E21" s="214"/>
      <c r="F21" s="214">
        <f t="shared" si="0"/>
        <v>0</v>
      </c>
      <c r="G21" s="282"/>
    </row>
    <row r="22" spans="1:7" s="60" customFormat="1" ht="22.5" customHeight="1">
      <c r="A22" s="293"/>
      <c r="B22" s="294" t="s">
        <v>390</v>
      </c>
      <c r="C22" s="97" t="s">
        <v>166</v>
      </c>
      <c r="D22" s="165">
        <v>1</v>
      </c>
      <c r="E22" s="214"/>
      <c r="F22" s="214">
        <f t="shared" si="0"/>
        <v>0</v>
      </c>
      <c r="G22" s="282"/>
    </row>
    <row r="23" spans="1:7" s="60" customFormat="1" ht="22.5" customHeight="1">
      <c r="A23" s="198"/>
      <c r="B23" s="294" t="s">
        <v>391</v>
      </c>
      <c r="C23" s="97" t="s">
        <v>166</v>
      </c>
      <c r="D23" s="165">
        <v>1</v>
      </c>
      <c r="E23" s="214"/>
      <c r="F23" s="214">
        <f t="shared" si="0"/>
        <v>0</v>
      </c>
      <c r="G23" s="282"/>
    </row>
    <row r="24" spans="1:7" s="60" customFormat="1" ht="22.5" customHeight="1">
      <c r="A24" s="292" t="s">
        <v>370</v>
      </c>
      <c r="B24" s="294" t="s">
        <v>392</v>
      </c>
      <c r="C24" s="97" t="s">
        <v>166</v>
      </c>
      <c r="D24" s="165">
        <v>1</v>
      </c>
      <c r="E24" s="214"/>
      <c r="F24" s="214">
        <f t="shared" si="0"/>
        <v>0</v>
      </c>
      <c r="G24" s="282"/>
    </row>
    <row r="25" spans="1:7" s="60" customFormat="1" ht="22.5" customHeight="1">
      <c r="A25" s="292"/>
      <c r="B25" s="294" t="s">
        <v>454</v>
      </c>
      <c r="C25" s="97" t="s">
        <v>366</v>
      </c>
      <c r="D25" s="165">
        <v>3</v>
      </c>
      <c r="E25" s="214"/>
      <c r="F25" s="214">
        <f t="shared" si="0"/>
        <v>0</v>
      </c>
      <c r="G25" s="282"/>
    </row>
    <row r="26" spans="1:7" s="60" customFormat="1" ht="22.5" customHeight="1">
      <c r="A26" s="292"/>
      <c r="B26" s="294" t="s">
        <v>393</v>
      </c>
      <c r="C26" s="97" t="s">
        <v>365</v>
      </c>
      <c r="D26" s="165">
        <v>15</v>
      </c>
      <c r="E26" s="214"/>
      <c r="F26" s="214">
        <f t="shared" si="0"/>
        <v>0</v>
      </c>
      <c r="G26" s="282"/>
    </row>
    <row r="27" spans="1:7" s="60" customFormat="1" ht="22.5" customHeight="1">
      <c r="A27" s="292"/>
      <c r="B27" s="294" t="s">
        <v>394</v>
      </c>
      <c r="C27" s="97" t="s">
        <v>366</v>
      </c>
      <c r="D27" s="165">
        <v>2</v>
      </c>
      <c r="E27" s="214"/>
      <c r="F27" s="214">
        <f t="shared" si="0"/>
        <v>0</v>
      </c>
      <c r="G27" s="282"/>
    </row>
    <row r="28" spans="1:7" s="60" customFormat="1" ht="22.5" customHeight="1">
      <c r="A28" s="292"/>
      <c r="B28" s="294" t="s">
        <v>395</v>
      </c>
      <c r="C28" s="97" t="s">
        <v>166</v>
      </c>
      <c r="D28" s="165">
        <v>1</v>
      </c>
      <c r="E28" s="214"/>
      <c r="F28" s="214">
        <f t="shared" si="0"/>
        <v>0</v>
      </c>
      <c r="G28" s="282"/>
    </row>
    <row r="29" spans="1:7" s="60" customFormat="1" ht="22.5" customHeight="1">
      <c r="A29" s="436"/>
      <c r="B29" s="437" t="s">
        <v>396</v>
      </c>
      <c r="C29" s="443" t="s">
        <v>365</v>
      </c>
      <c r="D29" s="442">
        <v>1</v>
      </c>
      <c r="E29" s="214"/>
      <c r="F29" s="441">
        <f t="shared" si="0"/>
        <v>0</v>
      </c>
      <c r="G29" s="438"/>
    </row>
    <row r="30" spans="1:7" s="60" customFormat="1" ht="22.5" customHeight="1">
      <c r="A30" s="292" t="s">
        <v>370</v>
      </c>
      <c r="B30" s="294" t="s">
        <v>397</v>
      </c>
      <c r="C30" s="97" t="s">
        <v>366</v>
      </c>
      <c r="D30" s="165">
        <v>2</v>
      </c>
      <c r="E30" s="214"/>
      <c r="F30" s="214">
        <f t="shared" si="0"/>
        <v>0</v>
      </c>
      <c r="G30" s="282"/>
    </row>
    <row r="31" spans="1:7" s="60" customFormat="1" ht="22.5" customHeight="1">
      <c r="A31" s="292"/>
      <c r="B31" s="294" t="s">
        <v>398</v>
      </c>
      <c r="C31" s="97" t="s">
        <v>365</v>
      </c>
      <c r="D31" s="165">
        <v>10</v>
      </c>
      <c r="E31" s="214"/>
      <c r="F31" s="214">
        <f t="shared" si="0"/>
        <v>0</v>
      </c>
      <c r="G31" s="282"/>
    </row>
    <row r="32" spans="1:7" s="60" customFormat="1" ht="22.5" customHeight="1">
      <c r="A32" s="292" t="s">
        <v>457</v>
      </c>
      <c r="B32" s="294" t="s">
        <v>399</v>
      </c>
      <c r="C32" s="97" t="s">
        <v>366</v>
      </c>
      <c r="D32" s="165">
        <v>2</v>
      </c>
      <c r="E32" s="214"/>
      <c r="F32" s="214">
        <f t="shared" si="0"/>
        <v>0</v>
      </c>
      <c r="G32" s="282"/>
    </row>
    <row r="33" spans="1:7" s="60" customFormat="1" ht="22.5" customHeight="1">
      <c r="A33" s="292"/>
      <c r="B33" s="294" t="s">
        <v>456</v>
      </c>
      <c r="C33" s="97" t="s">
        <v>366</v>
      </c>
      <c r="D33" s="165">
        <v>2</v>
      </c>
      <c r="E33" s="214"/>
      <c r="F33" s="214">
        <f t="shared" si="0"/>
        <v>0</v>
      </c>
      <c r="G33" s="282"/>
    </row>
    <row r="34" spans="1:7" s="60" customFormat="1" ht="22.5" customHeight="1">
      <c r="A34" s="292" t="s">
        <v>373</v>
      </c>
      <c r="B34" s="294" t="s">
        <v>401</v>
      </c>
      <c r="C34" s="97" t="s">
        <v>371</v>
      </c>
      <c r="D34" s="165">
        <v>1</v>
      </c>
      <c r="E34" s="214"/>
      <c r="F34" s="214">
        <f t="shared" si="0"/>
        <v>0</v>
      </c>
      <c r="G34" s="282"/>
    </row>
    <row r="35" spans="1:7" s="60" customFormat="1" ht="22.5" customHeight="1">
      <c r="A35" s="292"/>
      <c r="B35" s="294" t="s">
        <v>402</v>
      </c>
      <c r="C35" s="97" t="s">
        <v>371</v>
      </c>
      <c r="D35" s="165">
        <v>10</v>
      </c>
      <c r="E35" s="214"/>
      <c r="F35" s="214">
        <f t="shared" si="0"/>
        <v>0</v>
      </c>
      <c r="G35" s="282"/>
    </row>
    <row r="36" spans="1:7" s="60" customFormat="1" ht="22.5" customHeight="1">
      <c r="A36" s="292"/>
      <c r="B36" s="294" t="s">
        <v>403</v>
      </c>
      <c r="C36" s="97" t="s">
        <v>371</v>
      </c>
      <c r="D36" s="165">
        <v>5</v>
      </c>
      <c r="E36" s="214"/>
      <c r="F36" s="214">
        <f t="shared" si="0"/>
        <v>0</v>
      </c>
      <c r="G36" s="282"/>
    </row>
    <row r="37" spans="1:7" s="60" customFormat="1" ht="22.5" customHeight="1">
      <c r="A37" s="292"/>
      <c r="B37" s="294" t="s">
        <v>404</v>
      </c>
      <c r="C37" s="97" t="s">
        <v>371</v>
      </c>
      <c r="D37" s="165">
        <v>2</v>
      </c>
      <c r="E37" s="214"/>
      <c r="F37" s="214">
        <f t="shared" si="0"/>
        <v>0</v>
      </c>
      <c r="G37" s="282"/>
    </row>
    <row r="38" spans="1:7" s="60" customFormat="1" ht="22.5" customHeight="1">
      <c r="A38" s="292"/>
      <c r="B38" s="294" t="s">
        <v>455</v>
      </c>
      <c r="C38" s="97" t="s">
        <v>446</v>
      </c>
      <c r="D38" s="165">
        <v>5</v>
      </c>
      <c r="E38" s="214"/>
      <c r="F38" s="214">
        <f t="shared" si="0"/>
        <v>0</v>
      </c>
      <c r="G38" s="282"/>
    </row>
    <row r="39" spans="1:7" s="60" customFormat="1" ht="22.5" customHeight="1">
      <c r="A39" s="292" t="s">
        <v>374</v>
      </c>
      <c r="B39" s="294" t="s">
        <v>405</v>
      </c>
      <c r="C39" s="97" t="s">
        <v>372</v>
      </c>
      <c r="D39" s="165">
        <v>1</v>
      </c>
      <c r="E39" s="214"/>
      <c r="F39" s="214">
        <f t="shared" si="0"/>
        <v>0</v>
      </c>
      <c r="G39" s="282"/>
    </row>
    <row r="40" spans="1:7" s="60" customFormat="1" ht="22.5" customHeight="1">
      <c r="A40" s="292" t="s">
        <v>375</v>
      </c>
      <c r="B40" s="294" t="s">
        <v>406</v>
      </c>
      <c r="C40" s="97" t="s">
        <v>371</v>
      </c>
      <c r="D40" s="165">
        <v>3</v>
      </c>
      <c r="E40" s="214"/>
      <c r="F40" s="214">
        <f t="shared" si="0"/>
        <v>0</v>
      </c>
      <c r="G40" s="282"/>
    </row>
    <row r="41" spans="1:7" s="60" customFormat="1" ht="22.5" customHeight="1">
      <c r="A41" s="292" t="s">
        <v>376</v>
      </c>
      <c r="B41" s="294" t="s">
        <v>407</v>
      </c>
      <c r="C41" s="97" t="s">
        <v>365</v>
      </c>
      <c r="D41" s="165">
        <v>20</v>
      </c>
      <c r="E41" s="214"/>
      <c r="F41" s="214">
        <f t="shared" si="0"/>
        <v>0</v>
      </c>
      <c r="G41" s="282"/>
    </row>
    <row r="42" spans="1:7" s="60" customFormat="1" ht="22.5" customHeight="1">
      <c r="A42" s="292"/>
      <c r="B42" s="294" t="s">
        <v>408</v>
      </c>
      <c r="C42" s="97" t="s">
        <v>365</v>
      </c>
      <c r="D42" s="165">
        <v>280</v>
      </c>
      <c r="E42" s="214"/>
      <c r="F42" s="214">
        <f t="shared" si="0"/>
        <v>0</v>
      </c>
      <c r="G42" s="282"/>
    </row>
    <row r="43" spans="1:7" s="60" customFormat="1" ht="22.5" customHeight="1">
      <c r="A43" s="292"/>
      <c r="B43" s="294" t="s">
        <v>409</v>
      </c>
      <c r="C43" s="97"/>
      <c r="D43" s="165"/>
      <c r="E43" s="214"/>
      <c r="F43" s="214"/>
      <c r="G43" s="282"/>
    </row>
    <row r="44" spans="1:7" s="60" customFormat="1" ht="22.5" customHeight="1">
      <c r="A44" s="292" t="s">
        <v>377</v>
      </c>
      <c r="B44" s="294" t="s">
        <v>409</v>
      </c>
      <c r="C44" s="97"/>
      <c r="D44" s="165"/>
      <c r="E44" s="214"/>
      <c r="F44" s="214"/>
      <c r="G44" s="282"/>
    </row>
    <row r="45" spans="1:7" s="60" customFormat="1" ht="22.5" customHeight="1">
      <c r="A45" s="292" t="s">
        <v>451</v>
      </c>
      <c r="B45" s="294" t="s">
        <v>410</v>
      </c>
      <c r="C45" s="97" t="s">
        <v>365</v>
      </c>
      <c r="D45" s="165">
        <v>25</v>
      </c>
      <c r="E45" s="214"/>
      <c r="F45" s="214">
        <f t="shared" si="0"/>
        <v>0</v>
      </c>
      <c r="G45" s="282"/>
    </row>
    <row r="46" spans="1:7" s="60" customFormat="1" ht="22.5" customHeight="1">
      <c r="A46" s="292"/>
      <c r="B46" s="294" t="s">
        <v>411</v>
      </c>
      <c r="C46" s="97" t="s">
        <v>365</v>
      </c>
      <c r="D46" s="165">
        <v>25</v>
      </c>
      <c r="E46" s="214"/>
      <c r="F46" s="214">
        <f t="shared" si="0"/>
        <v>0</v>
      </c>
      <c r="G46" s="282"/>
    </row>
    <row r="47" spans="1:7" s="60" customFormat="1" ht="22.5" customHeight="1">
      <c r="A47" s="292"/>
      <c r="B47" s="294" t="s">
        <v>412</v>
      </c>
      <c r="C47" s="97" t="s">
        <v>365</v>
      </c>
      <c r="D47" s="165">
        <v>25</v>
      </c>
      <c r="E47" s="214"/>
      <c r="F47" s="214">
        <f t="shared" si="0"/>
        <v>0</v>
      </c>
      <c r="G47" s="282"/>
    </row>
    <row r="48" spans="1:7" s="60" customFormat="1" ht="22.5" customHeight="1">
      <c r="A48" s="271"/>
      <c r="B48" s="295"/>
      <c r="C48" s="296"/>
      <c r="D48" s="297"/>
      <c r="E48" s="298"/>
      <c r="F48" s="298"/>
      <c r="G48" s="46"/>
    </row>
    <row r="49" spans="1:7" s="60" customFormat="1" ht="50.1" customHeight="1">
      <c r="A49" s="59" t="s">
        <v>190</v>
      </c>
      <c r="B49" s="111"/>
      <c r="C49" s="59"/>
      <c r="D49" s="59"/>
      <c r="E49" s="27"/>
      <c r="F49" s="212">
        <f>SUM(F6:F48)</f>
        <v>0</v>
      </c>
      <c r="G49" s="105"/>
    </row>
    <row r="50" spans="1:7" s="60" customFormat="1" ht="21.95" customHeight="1">
      <c r="A50" s="101" t="s">
        <v>424</v>
      </c>
      <c r="B50" s="101"/>
      <c r="C50" s="61"/>
      <c r="D50" s="61"/>
      <c r="E50" s="101"/>
      <c r="F50" s="211"/>
      <c r="G50" s="101"/>
    </row>
    <row r="51" spans="1:7" s="60" customFormat="1" ht="21.95" customHeight="1">
      <c r="A51" s="288" t="s">
        <v>191</v>
      </c>
      <c r="B51" s="101"/>
      <c r="C51" s="61"/>
      <c r="D51" s="61"/>
      <c r="E51" s="101"/>
      <c r="F51" s="211"/>
      <c r="G51" s="101"/>
    </row>
    <row r="52" spans="1:7" s="60" customFormat="1" ht="30" customHeight="1">
      <c r="A52" s="101"/>
      <c r="B52" s="101"/>
      <c r="C52" s="61"/>
      <c r="D52" s="61"/>
      <c r="E52" s="101"/>
      <c r="F52" s="211"/>
      <c r="G52" s="101"/>
    </row>
    <row r="53" spans="1:7" s="60" customFormat="1" ht="24" customHeight="1">
      <c r="A53" s="292"/>
      <c r="B53" s="294" t="s">
        <v>400</v>
      </c>
      <c r="C53" s="97" t="s">
        <v>371</v>
      </c>
      <c r="D53" s="165">
        <v>5</v>
      </c>
      <c r="E53" s="214"/>
      <c r="F53" s="214"/>
      <c r="G53" s="282"/>
    </row>
    <row r="54" spans="1:7" s="60" customFormat="1" ht="24" customHeight="1">
      <c r="A54" s="292" t="s">
        <v>378</v>
      </c>
      <c r="B54" s="294" t="s">
        <v>409</v>
      </c>
      <c r="C54" s="97"/>
      <c r="D54" s="165"/>
      <c r="E54" s="214"/>
      <c r="F54" s="214"/>
      <c r="G54" s="282"/>
    </row>
    <row r="55" spans="1:7" s="60" customFormat="1" ht="24" customHeight="1">
      <c r="A55" s="292" t="s">
        <v>379</v>
      </c>
      <c r="B55" s="294" t="s">
        <v>413</v>
      </c>
      <c r="C55" s="97" t="s">
        <v>371</v>
      </c>
      <c r="D55" s="165">
        <v>1</v>
      </c>
      <c r="E55" s="214"/>
      <c r="F55" s="214"/>
      <c r="G55" s="282"/>
    </row>
    <row r="56" spans="1:7" s="60" customFormat="1" ht="24" customHeight="1">
      <c r="A56" s="292"/>
      <c r="B56" s="294" t="s">
        <v>414</v>
      </c>
      <c r="C56" s="97" t="s">
        <v>371</v>
      </c>
      <c r="D56" s="165">
        <v>3</v>
      </c>
      <c r="E56" s="214"/>
      <c r="F56" s="214"/>
      <c r="G56" s="282"/>
    </row>
    <row r="57" spans="1:7" s="60" customFormat="1" ht="50.1" customHeight="1">
      <c r="A57" s="101"/>
      <c r="B57" s="101"/>
      <c r="C57" s="61"/>
      <c r="D57" s="61"/>
      <c r="E57" s="101"/>
      <c r="F57" s="211"/>
      <c r="G57" s="101"/>
    </row>
    <row r="58" spans="1:7" ht="50.1" customHeight="1"/>
    <row r="59" spans="1:7" ht="24.95" customHeight="1"/>
    <row r="60" spans="1:7" ht="24.95" customHeight="1"/>
  </sheetData>
  <mergeCells count="1">
    <mergeCell ref="A2:G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1000" orientation="portrait" r:id="rId1"/>
  <headerFooter alignWithMargins="0">
    <oddFooter>&amp;R&amp;G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view="pageBreakPreview" zoomScaleSheetLayoutView="100" workbookViewId="0">
      <selection activeCell="A2" sqref="A2:G2"/>
    </sheetView>
  </sheetViews>
  <sheetFormatPr defaultRowHeight="33" customHeight="1"/>
  <cols>
    <col min="1" max="1" width="14.33203125" style="101" customWidth="1"/>
    <col min="2" max="2" width="17.77734375" style="101" customWidth="1"/>
    <col min="3" max="4" width="5.77734375" style="61" customWidth="1"/>
    <col min="5" max="5" width="10.77734375" style="101" customWidth="1"/>
    <col min="6" max="6" width="10.77734375" style="211" customWidth="1"/>
    <col min="7" max="7" width="8.77734375" style="101" customWidth="1"/>
    <col min="8" max="8" width="1.77734375" style="101" customWidth="1"/>
    <col min="9" max="9" width="8.88671875" style="101" customWidth="1"/>
    <col min="10" max="10" width="12.77734375" style="101" customWidth="1"/>
    <col min="11" max="11" width="8.88671875" style="101" customWidth="1"/>
    <col min="12" max="16384" width="8.88671875" style="101"/>
  </cols>
  <sheetData>
    <row r="1" spans="1:7" ht="20.100000000000001" customHeight="1">
      <c r="A1" s="237" t="s">
        <v>477</v>
      </c>
    </row>
    <row r="2" spans="1:7" s="102" customFormat="1" ht="39.950000000000003" customHeight="1">
      <c r="A2" s="548" t="s">
        <v>417</v>
      </c>
      <c r="B2" s="548"/>
      <c r="C2" s="548"/>
      <c r="D2" s="548"/>
      <c r="E2" s="548"/>
      <c r="F2" s="548"/>
      <c r="G2" s="548"/>
    </row>
    <row r="3" spans="1:7" ht="20.100000000000001" customHeight="1">
      <c r="A3" s="280"/>
      <c r="B3" s="280"/>
      <c r="C3" s="280"/>
      <c r="D3" s="280"/>
      <c r="E3" s="280"/>
      <c r="F3" s="280"/>
      <c r="G3" s="280"/>
    </row>
    <row r="4" spans="1:7" ht="20.100000000000001" customHeight="1">
      <c r="A4" s="104" t="str">
        <f>원가!$A$3</f>
        <v>□ 과업명 : 지역혁신 선도기업 100 비전선포식</v>
      </c>
      <c r="G4" s="69" t="s">
        <v>104</v>
      </c>
    </row>
    <row r="5" spans="1:7" ht="50.1" customHeight="1">
      <c r="A5" s="59" t="s">
        <v>192</v>
      </c>
      <c r="B5" s="111" t="s">
        <v>224</v>
      </c>
      <c r="C5" s="59" t="s">
        <v>214</v>
      </c>
      <c r="D5" s="59" t="s">
        <v>250</v>
      </c>
      <c r="E5" s="59" t="s">
        <v>189</v>
      </c>
      <c r="F5" s="212" t="s">
        <v>128</v>
      </c>
      <c r="G5" s="59" t="s">
        <v>256</v>
      </c>
    </row>
    <row r="6" spans="1:7" s="60" customFormat="1" ht="24.6" customHeight="1">
      <c r="A6" s="413"/>
      <c r="B6" s="413"/>
      <c r="C6" s="413"/>
      <c r="D6" s="413" t="s">
        <v>4</v>
      </c>
      <c r="E6" s="413" t="s">
        <v>5</v>
      </c>
      <c r="F6" s="202"/>
      <c r="G6" s="99"/>
    </row>
    <row r="7" spans="1:7" s="60" customFormat="1" ht="24.6" customHeight="1">
      <c r="A7" s="198" t="s">
        <v>429</v>
      </c>
      <c r="B7" s="97"/>
      <c r="C7" s="97"/>
      <c r="D7" s="97"/>
      <c r="E7" s="97"/>
      <c r="F7" s="198"/>
      <c r="G7" s="98"/>
    </row>
    <row r="8" spans="1:7" s="60" customFormat="1" ht="24.6" customHeight="1">
      <c r="A8" s="292" t="s">
        <v>430</v>
      </c>
      <c r="B8" s="287" t="s">
        <v>436</v>
      </c>
      <c r="C8" s="97" t="s">
        <v>166</v>
      </c>
      <c r="D8" s="165">
        <v>1</v>
      </c>
      <c r="E8" s="214"/>
      <c r="F8" s="214">
        <f>TRUNC(D8*E8,0)</f>
        <v>0</v>
      </c>
      <c r="G8" s="282"/>
    </row>
    <row r="9" spans="1:7" s="60" customFormat="1" ht="24.6" customHeight="1">
      <c r="A9" s="293"/>
      <c r="B9" s="294" t="s">
        <v>437</v>
      </c>
      <c r="C9" s="97" t="s">
        <v>166</v>
      </c>
      <c r="D9" s="165">
        <v>1</v>
      </c>
      <c r="E9" s="214"/>
      <c r="F9" s="214">
        <f t="shared" ref="F9:F29" si="0">TRUNC(D9*E9,0)</f>
        <v>0</v>
      </c>
      <c r="G9" s="282"/>
    </row>
    <row r="10" spans="1:7" s="60" customFormat="1" ht="24.6" customHeight="1">
      <c r="A10" s="198"/>
      <c r="B10" s="294" t="s">
        <v>453</v>
      </c>
      <c r="C10" s="97" t="s">
        <v>166</v>
      </c>
      <c r="D10" s="165">
        <v>1</v>
      </c>
      <c r="E10" s="214"/>
      <c r="F10" s="214">
        <f t="shared" si="0"/>
        <v>0</v>
      </c>
      <c r="G10" s="282"/>
    </row>
    <row r="11" spans="1:7" s="60" customFormat="1" ht="24.6" customHeight="1">
      <c r="A11" s="292"/>
      <c r="B11" s="294" t="s">
        <v>438</v>
      </c>
      <c r="C11" s="97" t="s">
        <v>166</v>
      </c>
      <c r="D11" s="165">
        <v>1</v>
      </c>
      <c r="E11" s="214"/>
      <c r="F11" s="214">
        <f t="shared" si="0"/>
        <v>0</v>
      </c>
      <c r="G11" s="435"/>
    </row>
    <row r="12" spans="1:7" s="60" customFormat="1" ht="24.6" customHeight="1">
      <c r="A12" s="214"/>
      <c r="B12" s="294" t="s">
        <v>465</v>
      </c>
      <c r="C12" s="97" t="s">
        <v>467</v>
      </c>
      <c r="D12" s="165">
        <v>1</v>
      </c>
      <c r="E12" s="214"/>
      <c r="F12" s="214">
        <f t="shared" si="0"/>
        <v>0</v>
      </c>
      <c r="G12" s="282"/>
    </row>
    <row r="13" spans="1:7" s="60" customFormat="1" ht="24.6" customHeight="1">
      <c r="A13" s="293"/>
      <c r="B13" s="294" t="s">
        <v>466</v>
      </c>
      <c r="C13" s="97" t="s">
        <v>365</v>
      </c>
      <c r="D13" s="165">
        <v>10</v>
      </c>
      <c r="E13" s="214"/>
      <c r="F13" s="214">
        <f t="shared" si="0"/>
        <v>0</v>
      </c>
      <c r="G13" s="282"/>
    </row>
    <row r="14" spans="1:7" s="60" customFormat="1" ht="24.6" customHeight="1">
      <c r="A14" s="198"/>
      <c r="B14" s="294" t="s">
        <v>468</v>
      </c>
      <c r="C14" s="97" t="s">
        <v>365</v>
      </c>
      <c r="D14" s="165">
        <v>20</v>
      </c>
      <c r="E14" s="214"/>
      <c r="F14" s="214">
        <f t="shared" si="0"/>
        <v>0</v>
      </c>
      <c r="G14" s="282"/>
    </row>
    <row r="15" spans="1:7" s="60" customFormat="1" ht="24.6" customHeight="1">
      <c r="A15" s="292"/>
      <c r="B15" s="294" t="s">
        <v>439</v>
      </c>
      <c r="C15" s="97" t="s">
        <v>365</v>
      </c>
      <c r="D15" s="165">
        <v>5</v>
      </c>
      <c r="E15" s="214"/>
      <c r="F15" s="214">
        <f t="shared" si="0"/>
        <v>0</v>
      </c>
      <c r="G15" s="282"/>
    </row>
    <row r="16" spans="1:7" s="60" customFormat="1" ht="24.6" customHeight="1">
      <c r="A16" s="292"/>
      <c r="B16" s="294" t="s">
        <v>458</v>
      </c>
      <c r="C16" s="97" t="s">
        <v>365</v>
      </c>
      <c r="D16" s="165">
        <v>20</v>
      </c>
      <c r="E16" s="214"/>
      <c r="F16" s="214">
        <f t="shared" si="0"/>
        <v>0</v>
      </c>
      <c r="G16" s="282"/>
    </row>
    <row r="17" spans="1:7" s="60" customFormat="1" ht="24.6" customHeight="1">
      <c r="A17" s="292"/>
      <c r="B17" s="294" t="s">
        <v>459</v>
      </c>
      <c r="C17" s="97" t="s">
        <v>365</v>
      </c>
      <c r="D17" s="165">
        <v>280</v>
      </c>
      <c r="E17" s="214"/>
      <c r="F17" s="214">
        <f t="shared" si="0"/>
        <v>0</v>
      </c>
      <c r="G17" s="282"/>
    </row>
    <row r="18" spans="1:7" s="60" customFormat="1" ht="24.6" customHeight="1">
      <c r="A18" s="292" t="s">
        <v>469</v>
      </c>
      <c r="B18" s="294" t="s">
        <v>470</v>
      </c>
      <c r="C18" s="97" t="s">
        <v>471</v>
      </c>
      <c r="D18" s="165">
        <v>1</v>
      </c>
      <c r="E18" s="214"/>
      <c r="F18" s="214">
        <f t="shared" si="0"/>
        <v>0</v>
      </c>
      <c r="G18" s="282"/>
    </row>
    <row r="19" spans="1:7" s="60" customFormat="1" ht="24.6" customHeight="1">
      <c r="A19" s="292" t="s">
        <v>431</v>
      </c>
      <c r="B19" s="294" t="s">
        <v>440</v>
      </c>
      <c r="C19" s="97" t="s">
        <v>166</v>
      </c>
      <c r="D19" s="165">
        <v>1</v>
      </c>
      <c r="E19" s="214"/>
      <c r="F19" s="214">
        <f t="shared" si="0"/>
        <v>0</v>
      </c>
      <c r="G19" s="282"/>
    </row>
    <row r="20" spans="1:7" s="60" customFormat="1" ht="24.6" customHeight="1">
      <c r="A20" s="292"/>
      <c r="B20" s="294" t="s">
        <v>409</v>
      </c>
      <c r="C20" s="97"/>
      <c r="D20" s="165"/>
      <c r="E20" s="214"/>
      <c r="F20" s="214"/>
      <c r="G20" s="282"/>
    </row>
    <row r="21" spans="1:7" s="60" customFormat="1" ht="24.6" customHeight="1">
      <c r="A21" s="292" t="s">
        <v>432</v>
      </c>
      <c r="B21" s="294" t="s">
        <v>409</v>
      </c>
      <c r="C21" s="97"/>
      <c r="D21" s="165"/>
      <c r="E21" s="214"/>
      <c r="F21" s="214"/>
      <c r="G21" s="282"/>
    </row>
    <row r="22" spans="1:7" s="60" customFormat="1" ht="24.6" customHeight="1">
      <c r="A22" s="292" t="s">
        <v>433</v>
      </c>
      <c r="B22" s="294" t="s">
        <v>447</v>
      </c>
      <c r="C22" s="97" t="s">
        <v>427</v>
      </c>
      <c r="D22" s="165">
        <v>1</v>
      </c>
      <c r="E22" s="214"/>
      <c r="F22" s="214">
        <f t="shared" si="0"/>
        <v>0</v>
      </c>
      <c r="G22" s="282"/>
    </row>
    <row r="23" spans="1:7" s="60" customFormat="1" ht="24.6" customHeight="1">
      <c r="A23" s="292" t="s">
        <v>434</v>
      </c>
      <c r="B23" s="294" t="s">
        <v>441</v>
      </c>
      <c r="C23" s="97" t="s">
        <v>372</v>
      </c>
      <c r="D23" s="165">
        <v>2</v>
      </c>
      <c r="E23" s="214"/>
      <c r="F23" s="214">
        <f t="shared" si="0"/>
        <v>0</v>
      </c>
      <c r="G23" s="282"/>
    </row>
    <row r="24" spans="1:7" s="60" customFormat="1" ht="24.6" customHeight="1">
      <c r="A24" s="292"/>
      <c r="B24" s="294" t="s">
        <v>442</v>
      </c>
      <c r="C24" s="97" t="s">
        <v>372</v>
      </c>
      <c r="D24" s="165">
        <v>2</v>
      </c>
      <c r="E24" s="214"/>
      <c r="F24" s="214">
        <f t="shared" si="0"/>
        <v>0</v>
      </c>
      <c r="G24" s="282"/>
    </row>
    <row r="25" spans="1:7" s="60" customFormat="1" ht="24.6" customHeight="1">
      <c r="A25" s="292"/>
      <c r="B25" s="294" t="s">
        <v>460</v>
      </c>
      <c r="C25" s="97" t="s">
        <v>452</v>
      </c>
      <c r="D25" s="165">
        <v>1</v>
      </c>
      <c r="E25" s="214"/>
      <c r="F25" s="214">
        <f t="shared" si="0"/>
        <v>0</v>
      </c>
      <c r="G25" s="282"/>
    </row>
    <row r="26" spans="1:7" s="60" customFormat="1" ht="24.6" customHeight="1">
      <c r="A26" s="292" t="s">
        <v>435</v>
      </c>
      <c r="B26" s="294" t="s">
        <v>443</v>
      </c>
      <c r="C26" s="97" t="s">
        <v>428</v>
      </c>
      <c r="D26" s="165">
        <v>4</v>
      </c>
      <c r="E26" s="214"/>
      <c r="F26" s="214">
        <f t="shared" si="0"/>
        <v>0</v>
      </c>
      <c r="G26" s="282"/>
    </row>
    <row r="27" spans="1:7" s="60" customFormat="1" ht="24.6" customHeight="1">
      <c r="A27" s="436"/>
      <c r="B27" s="437" t="s">
        <v>409</v>
      </c>
      <c r="C27" s="434"/>
      <c r="D27" s="433"/>
      <c r="E27" s="429"/>
      <c r="F27" s="429"/>
      <c r="G27" s="438"/>
    </row>
    <row r="28" spans="1:7" s="60" customFormat="1" ht="24.6" customHeight="1">
      <c r="A28" s="292" t="s">
        <v>448</v>
      </c>
      <c r="B28" s="294" t="s">
        <v>409</v>
      </c>
      <c r="C28" s="97"/>
      <c r="D28" s="165"/>
      <c r="E28" s="214"/>
      <c r="F28" s="214"/>
      <c r="G28" s="282"/>
    </row>
    <row r="29" spans="1:7" s="60" customFormat="1" ht="24.6" customHeight="1">
      <c r="A29" s="292" t="s">
        <v>449</v>
      </c>
      <c r="B29" s="294" t="s">
        <v>450</v>
      </c>
      <c r="C29" s="97" t="s">
        <v>372</v>
      </c>
      <c r="D29" s="165">
        <v>4</v>
      </c>
      <c r="E29" s="214"/>
      <c r="F29" s="214">
        <f t="shared" si="0"/>
        <v>0</v>
      </c>
      <c r="G29" s="282"/>
    </row>
    <row r="30" spans="1:7" s="60" customFormat="1" ht="24.6" customHeight="1">
      <c r="A30" s="292"/>
      <c r="B30" s="294"/>
      <c r="C30" s="97"/>
      <c r="D30" s="165"/>
      <c r="E30" s="214"/>
      <c r="F30" s="214"/>
      <c r="G30" s="282"/>
    </row>
    <row r="31" spans="1:7" s="60" customFormat="1" ht="50.1" customHeight="1">
      <c r="A31" s="59" t="s">
        <v>190</v>
      </c>
      <c r="B31" s="111"/>
      <c r="C31" s="59"/>
      <c r="D31" s="59"/>
      <c r="E31" s="27"/>
      <c r="F31" s="212">
        <f>SUM(F6:F30)</f>
        <v>0</v>
      </c>
      <c r="G31" s="105"/>
    </row>
    <row r="32" spans="1:7" s="60" customFormat="1" ht="21.95" customHeight="1">
      <c r="A32" s="101" t="s">
        <v>424</v>
      </c>
      <c r="B32" s="101"/>
      <c r="C32" s="61"/>
      <c r="D32" s="61"/>
      <c r="E32" s="101"/>
      <c r="F32" s="211"/>
      <c r="G32" s="101"/>
    </row>
    <row r="33" spans="1:7" s="60" customFormat="1" ht="21.95" customHeight="1">
      <c r="A33" s="288" t="s">
        <v>191</v>
      </c>
      <c r="B33" s="101"/>
      <c r="C33" s="61"/>
      <c r="D33" s="61"/>
      <c r="E33" s="101"/>
      <c r="F33" s="211"/>
      <c r="G33" s="101"/>
    </row>
    <row r="34" spans="1:7" s="60" customFormat="1" ht="30" customHeight="1">
      <c r="A34" s="101"/>
      <c r="B34" s="101"/>
      <c r="C34" s="61"/>
      <c r="D34" s="61"/>
      <c r="E34" s="101"/>
      <c r="F34" s="211"/>
      <c r="G34" s="101"/>
    </row>
    <row r="35" spans="1:7" s="60" customFormat="1" ht="50.1" customHeight="1">
      <c r="A35" s="101"/>
      <c r="B35" s="101"/>
      <c r="C35" s="61"/>
      <c r="D35" s="61"/>
      <c r="E35" s="101"/>
      <c r="F35" s="211"/>
      <c r="G35" s="101"/>
    </row>
    <row r="36" spans="1:7" ht="50.1" customHeight="1"/>
    <row r="37" spans="1:7" ht="24.95" customHeight="1"/>
    <row r="38" spans="1:7" ht="24.95" customHeight="1"/>
  </sheetData>
  <mergeCells count="1">
    <mergeCell ref="A2:G2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1000" orientation="portrait" r:id="rId1"/>
  <headerFooter alignWithMargins="0">
    <oddFooter>&amp;R&amp;G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view="pageBreakPreview" zoomScaleSheetLayoutView="100" workbookViewId="0">
      <selection activeCell="C8" sqref="C8"/>
    </sheetView>
  </sheetViews>
  <sheetFormatPr defaultRowHeight="32.25" customHeight="1"/>
  <cols>
    <col min="1" max="1" width="1.77734375" style="333" customWidth="1"/>
    <col min="2" max="2" width="11.88671875" style="330" customWidth="1"/>
    <col min="3" max="5" width="12.5546875" style="331" customWidth="1"/>
    <col min="6" max="6" width="9.21875" style="331" customWidth="1"/>
    <col min="7" max="7" width="13.33203125" style="331" customWidth="1"/>
    <col min="8" max="8" width="18.88671875" style="329" customWidth="1"/>
    <col min="9" max="16384" width="8.88671875" style="329"/>
  </cols>
  <sheetData>
    <row r="1" spans="1:7" s="302" customFormat="1" ht="20.100000000000001" customHeight="1">
      <c r="A1" s="299" t="s">
        <v>478</v>
      </c>
      <c r="B1" s="300"/>
      <c r="C1" s="301"/>
      <c r="D1" s="301"/>
      <c r="E1" s="301"/>
      <c r="F1" s="301"/>
      <c r="G1" s="301"/>
    </row>
    <row r="2" spans="1:7" s="242" customFormat="1" ht="39.950000000000003" customHeight="1">
      <c r="A2" s="243" t="s">
        <v>27</v>
      </c>
      <c r="B2" s="303"/>
      <c r="C2" s="244"/>
      <c r="D2" s="244"/>
      <c r="E2" s="244"/>
      <c r="F2" s="244"/>
      <c r="G2" s="244"/>
    </row>
    <row r="3" spans="1:7" s="307" customFormat="1" ht="20.100000000000001" customHeight="1">
      <c r="A3" s="304"/>
      <c r="B3" s="305"/>
      <c r="C3" s="306"/>
      <c r="D3" s="306"/>
      <c r="E3" s="306"/>
      <c r="F3" s="306"/>
      <c r="G3" s="306"/>
    </row>
    <row r="4" spans="1:7" s="302" customFormat="1" ht="20.100000000000001" customHeight="1">
      <c r="A4" s="104" t="str">
        <f>원가!$A$3</f>
        <v>□ 과업명 : 지역혁신 선도기업 100 비전선포식</v>
      </c>
      <c r="B4" s="308"/>
      <c r="C4" s="309"/>
      <c r="D4" s="309"/>
      <c r="E4" s="309"/>
      <c r="F4" s="309"/>
      <c r="G4" s="69" t="s">
        <v>26</v>
      </c>
    </row>
    <row r="5" spans="1:7" s="311" customFormat="1" ht="24.95" customHeight="1">
      <c r="A5" s="554" t="s">
        <v>19</v>
      </c>
      <c r="B5" s="555"/>
      <c r="C5" s="310" t="s">
        <v>20</v>
      </c>
      <c r="D5" s="310"/>
      <c r="E5" s="310"/>
      <c r="F5" s="558" t="s">
        <v>13</v>
      </c>
      <c r="G5" s="560" t="s">
        <v>14</v>
      </c>
    </row>
    <row r="6" spans="1:7" s="311" customFormat="1" ht="24.95" customHeight="1">
      <c r="A6" s="556"/>
      <c r="B6" s="557"/>
      <c r="C6" s="312" t="s">
        <v>21</v>
      </c>
      <c r="D6" s="312" t="s">
        <v>22</v>
      </c>
      <c r="E6" s="312" t="s">
        <v>18</v>
      </c>
      <c r="F6" s="559"/>
      <c r="G6" s="561"/>
    </row>
    <row r="7" spans="1:7" s="302" customFormat="1" ht="30" customHeight="1">
      <c r="A7" s="313"/>
      <c r="B7" s="314"/>
      <c r="C7" s="315" t="s">
        <v>4</v>
      </c>
      <c r="D7" s="315" t="s">
        <v>5</v>
      </c>
      <c r="E7" s="316"/>
      <c r="F7" s="315" t="s">
        <v>6</v>
      </c>
      <c r="G7" s="317"/>
    </row>
    <row r="8" spans="1:7" s="320" customFormat="1" ht="50.1" customHeight="1">
      <c r="A8" s="562" t="s">
        <v>23</v>
      </c>
      <c r="B8" s="563"/>
      <c r="C8" s="318">
        <f>인집!D11</f>
        <v>0</v>
      </c>
      <c r="D8" s="318">
        <f>경비!D16</f>
        <v>0</v>
      </c>
      <c r="E8" s="318">
        <f>SUM(C8:D8)</f>
        <v>0</v>
      </c>
      <c r="F8" s="319" t="e">
        <f>#REF!</f>
        <v>#REF!</v>
      </c>
      <c r="G8" s="318" t="e">
        <f>TRUNC(E8*F8%,0)</f>
        <v>#REF!</v>
      </c>
    </row>
    <row r="9" spans="1:7" s="320" customFormat="1" ht="30" customHeight="1">
      <c r="A9" s="321"/>
      <c r="B9" s="322"/>
      <c r="C9" s="215"/>
      <c r="D9" s="215"/>
      <c r="E9" s="215"/>
      <c r="F9" s="323"/>
      <c r="G9" s="318"/>
    </row>
    <row r="10" spans="1:7" ht="50.1" customHeight="1">
      <c r="A10" s="324" t="s">
        <v>11</v>
      </c>
      <c r="B10" s="325"/>
      <c r="C10" s="326"/>
      <c r="D10" s="326"/>
      <c r="E10" s="326"/>
      <c r="F10" s="327"/>
      <c r="G10" s="328" t="e">
        <f>SUM(G8:G9)</f>
        <v>#REF!</v>
      </c>
    </row>
    <row r="11" spans="1:7" ht="21.95" customHeight="1">
      <c r="A11" s="299" t="str">
        <f>"주 1) 인건비 : "&amp;인집!A1&amp;인집!A2&amp;" 참조"</f>
        <v>주 1) 인건비 : &lt; 표 : 1 &gt; 인건비집계표 참조</v>
      </c>
    </row>
    <row r="12" spans="1:7" ht="21.95" customHeight="1">
      <c r="A12" s="299" t="str">
        <f>"   2) 경비 : "&amp;경비!A1&amp;경비!A2&amp;" 참조"</f>
        <v xml:space="preserve">   2) 경비 : &lt; 표 : 7 &gt; 경비집계표 참조</v>
      </c>
    </row>
    <row r="13" spans="1:7" ht="21.95" customHeight="1">
      <c r="A13" s="332" t="e">
        <f>"   3) 비율(%) : "&amp;#REF!&amp;#REF!&amp;" 참조"</f>
        <v>#REF!</v>
      </c>
    </row>
  </sheetData>
  <mergeCells count="4">
    <mergeCell ref="A5:B6"/>
    <mergeCell ref="F5:F6"/>
    <mergeCell ref="G5:G6"/>
    <mergeCell ref="A8:B8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34" orientation="portrait" r:id="rId1"/>
  <headerFooter alignWithMargins="0">
    <oddFooter>&amp;R&amp;G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showGridLines="0" view="pageBreakPreview" zoomScaleNormal="80" zoomScaleSheetLayoutView="100" workbookViewId="0"/>
  </sheetViews>
  <sheetFormatPr defaultRowHeight="39.75" customHeight="1"/>
  <cols>
    <col min="1" max="1" width="1.77734375" style="336" customWidth="1"/>
    <col min="2" max="2" width="6" style="336" customWidth="1"/>
    <col min="3" max="3" width="1.77734375" style="336" customWidth="1"/>
    <col min="4" max="7" width="11.33203125" style="336" customWidth="1"/>
    <col min="8" max="8" width="7.44140625" style="336" bestFit="1" customWidth="1"/>
    <col min="9" max="9" width="11.5546875" style="338" customWidth="1"/>
    <col min="10" max="16384" width="8.88671875" style="336"/>
  </cols>
  <sheetData>
    <row r="1" spans="1:9" ht="20.100000000000001" customHeight="1">
      <c r="A1" s="334" t="s">
        <v>479</v>
      </c>
      <c r="B1" s="335"/>
      <c r="H1" s="337"/>
    </row>
    <row r="2" spans="1:9" s="340" customFormat="1" ht="39.950000000000003" customHeight="1">
      <c r="A2" s="339" t="s">
        <v>28</v>
      </c>
      <c r="B2" s="339"/>
      <c r="C2" s="339"/>
      <c r="D2" s="339"/>
      <c r="E2" s="339"/>
      <c r="F2" s="339"/>
      <c r="G2" s="339"/>
      <c r="H2" s="339"/>
      <c r="I2" s="339"/>
    </row>
    <row r="3" spans="1:9" ht="20.100000000000001" customHeight="1">
      <c r="A3" s="341"/>
      <c r="B3" s="341"/>
      <c r="C3" s="341"/>
      <c r="D3" s="341"/>
      <c r="E3" s="341"/>
      <c r="F3" s="341"/>
      <c r="G3" s="341"/>
      <c r="H3" s="341"/>
      <c r="I3" s="341"/>
    </row>
    <row r="4" spans="1:9" ht="20.100000000000001" customHeight="1">
      <c r="A4" s="104" t="str">
        <f>원가!$A$3</f>
        <v>□ 과업명 : 지역혁신 선도기업 100 비전선포식</v>
      </c>
      <c r="B4" s="342"/>
      <c r="C4" s="342"/>
      <c r="D4" s="343"/>
      <c r="E4" s="343"/>
      <c r="F4" s="344"/>
      <c r="G4" s="343"/>
      <c r="H4" s="345"/>
      <c r="I4" s="69" t="s">
        <v>26</v>
      </c>
    </row>
    <row r="5" spans="1:9" s="349" customFormat="1" ht="24.95" customHeight="1">
      <c r="A5" s="346"/>
      <c r="B5" s="564" t="s">
        <v>178</v>
      </c>
      <c r="C5" s="347"/>
      <c r="D5" s="348" t="s">
        <v>12</v>
      </c>
      <c r="E5" s="348"/>
      <c r="F5" s="348"/>
      <c r="G5" s="348"/>
      <c r="H5" s="566" t="s">
        <v>13</v>
      </c>
      <c r="I5" s="568" t="s">
        <v>14</v>
      </c>
    </row>
    <row r="6" spans="1:9" s="349" customFormat="1" ht="24.95" customHeight="1">
      <c r="A6" s="350"/>
      <c r="B6" s="565"/>
      <c r="C6" s="351"/>
      <c r="D6" s="352" t="s">
        <v>15</v>
      </c>
      <c r="E6" s="352" t="s">
        <v>16</v>
      </c>
      <c r="F6" s="352" t="s">
        <v>17</v>
      </c>
      <c r="G6" s="352" t="s">
        <v>18</v>
      </c>
      <c r="H6" s="567"/>
      <c r="I6" s="569"/>
    </row>
    <row r="7" spans="1:9" s="356" customFormat="1" ht="30" customHeight="1">
      <c r="A7" s="353"/>
      <c r="B7" s="349"/>
      <c r="C7" s="349"/>
      <c r="D7" s="354" t="s">
        <v>4</v>
      </c>
      <c r="E7" s="354" t="s">
        <v>5</v>
      </c>
      <c r="F7" s="354" t="s">
        <v>6</v>
      </c>
      <c r="G7" s="354"/>
      <c r="H7" s="354" t="s">
        <v>7</v>
      </c>
      <c r="I7" s="355"/>
    </row>
    <row r="8" spans="1:9" s="356" customFormat="1" ht="50.1" customHeight="1">
      <c r="A8" s="353"/>
      <c r="B8" s="357" t="s">
        <v>177</v>
      </c>
      <c r="C8" s="349"/>
      <c r="D8" s="358">
        <f>일반!C8</f>
        <v>0</v>
      </c>
      <c r="E8" s="358">
        <f>일반!D8</f>
        <v>0</v>
      </c>
      <c r="F8" s="358" t="e">
        <f>일반!G10</f>
        <v>#REF!</v>
      </c>
      <c r="G8" s="358" t="e">
        <f>SUM(D8:F8)</f>
        <v>#REF!</v>
      </c>
      <c r="H8" s="359" t="e">
        <f>#REF!</f>
        <v>#REF!</v>
      </c>
      <c r="I8" s="358" t="e">
        <f>TRUNC(G8*H8%,0)</f>
        <v>#REF!</v>
      </c>
    </row>
    <row r="9" spans="1:9" s="342" customFormat="1" ht="30" customHeight="1">
      <c r="A9" s="360"/>
      <c r="B9" s="361"/>
      <c r="C9" s="362"/>
      <c r="D9" s="363"/>
      <c r="E9" s="363"/>
      <c r="F9" s="364"/>
      <c r="G9" s="363"/>
      <c r="H9" s="365"/>
      <c r="I9" s="366"/>
    </row>
    <row r="10" spans="1:9" s="342" customFormat="1" ht="50.1" customHeight="1">
      <c r="A10" s="367"/>
      <c r="B10" s="368" t="s">
        <v>11</v>
      </c>
      <c r="C10" s="369"/>
      <c r="D10" s="370"/>
      <c r="E10" s="370"/>
      <c r="F10" s="371"/>
      <c r="G10" s="370"/>
      <c r="H10" s="372"/>
      <c r="I10" s="373" t="e">
        <f>SUM(I8:I9)</f>
        <v>#REF!</v>
      </c>
    </row>
    <row r="11" spans="1:9" ht="21.95" customHeight="1">
      <c r="A11" s="334" t="str">
        <f>"주 1) 인건비 : "&amp;인집!A1&amp;인집!A2&amp;" 참조"</f>
        <v>주 1) 인건비 : &lt; 표 : 1 &gt; 인건비집계표 참조</v>
      </c>
      <c r="H11" s="374"/>
    </row>
    <row r="12" spans="1:9" ht="21.95" customHeight="1">
      <c r="A12" s="334" t="str">
        <f>"   2) 경비 : "&amp;경비!A1&amp;경비!A2&amp;" 참조"</f>
        <v xml:space="preserve">   2) 경비 : &lt; 표 : 7 &gt; 경비집계표 참조</v>
      </c>
      <c r="H12" s="374"/>
    </row>
    <row r="13" spans="1:9" ht="21.95" customHeight="1">
      <c r="A13" s="334" t="str">
        <f>"   3) 일반관리비 : "&amp;일반!A1&amp;일반!A2&amp;" 참조"</f>
        <v xml:space="preserve">   3) 일반관리비 : &lt; 표 : 17 &gt; 일반관리비산출표 참조</v>
      </c>
      <c r="H13" s="374"/>
    </row>
    <row r="14" spans="1:9" ht="21.95" customHeight="1">
      <c r="A14" s="335" t="e">
        <f>"   4) 비율(%) : "&amp;#REF!&amp;#REF!&amp;" 참조"</f>
        <v>#REF!</v>
      </c>
      <c r="H14" s="374"/>
    </row>
    <row r="15" spans="1:9" ht="39.75" customHeight="1">
      <c r="H15" s="375"/>
    </row>
    <row r="16" spans="1:9" ht="39.75" customHeight="1">
      <c r="H16" s="375"/>
    </row>
    <row r="17" spans="8:8" ht="39.75" customHeight="1">
      <c r="H17" s="375"/>
    </row>
    <row r="18" spans="8:8" ht="39.75" customHeight="1">
      <c r="H18" s="375"/>
    </row>
    <row r="19" spans="8:8" ht="39.75" customHeight="1">
      <c r="H19" s="375"/>
    </row>
    <row r="20" spans="8:8" ht="39.75" customHeight="1">
      <c r="H20" s="375"/>
    </row>
    <row r="21" spans="8:8" ht="39.75" customHeight="1">
      <c r="H21" s="375"/>
    </row>
    <row r="22" spans="8:8" ht="39.75" customHeight="1">
      <c r="H22" s="375"/>
    </row>
    <row r="23" spans="8:8" ht="39.75" customHeight="1">
      <c r="H23" s="375"/>
    </row>
    <row r="24" spans="8:8" ht="39.75" customHeight="1">
      <c r="H24" s="375"/>
    </row>
    <row r="25" spans="8:8" ht="39.75" customHeight="1">
      <c r="H25" s="375"/>
    </row>
  </sheetData>
  <mergeCells count="3">
    <mergeCell ref="B5:B6"/>
    <mergeCell ref="H5:H6"/>
    <mergeCell ref="I5:I6"/>
  </mergeCells>
  <phoneticPr fontId="8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37" orientation="portrait" r:id="rId1"/>
  <headerFooter alignWithMargins="0">
    <oddFooter>&amp;R&amp;G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28</vt:i4>
      </vt:variant>
    </vt:vector>
  </HeadingPairs>
  <TitlesOfParts>
    <vt:vector size="45" baseType="lpstr">
      <vt:lpstr>원가</vt:lpstr>
      <vt:lpstr>인집</vt:lpstr>
      <vt:lpstr>직접노무비</vt:lpstr>
      <vt:lpstr>노무공수</vt:lpstr>
      <vt:lpstr>작업일수</vt:lpstr>
      <vt:lpstr>경비</vt:lpstr>
      <vt:lpstr>국내여비</vt:lpstr>
      <vt:lpstr>국내소요</vt:lpstr>
      <vt:lpstr>유인물</vt:lpstr>
      <vt:lpstr>연구용재료비</vt:lpstr>
      <vt:lpstr>교통통신비</vt:lpstr>
      <vt:lpstr>회의비</vt:lpstr>
      <vt:lpstr>전산처리비</vt:lpstr>
      <vt:lpstr>운영비</vt:lpstr>
      <vt:lpstr>홍보비</vt:lpstr>
      <vt:lpstr>일반</vt:lpstr>
      <vt:lpstr>이윤</vt:lpstr>
      <vt:lpstr>경비!Print_Area</vt:lpstr>
      <vt:lpstr>교통통신비!Print_Area</vt:lpstr>
      <vt:lpstr>국내소요!Print_Area</vt:lpstr>
      <vt:lpstr>국내여비!Print_Area</vt:lpstr>
      <vt:lpstr>노무공수!Print_Area</vt:lpstr>
      <vt:lpstr>연구용재료비!Print_Area</vt:lpstr>
      <vt:lpstr>운영비!Print_Area</vt:lpstr>
      <vt:lpstr>원가!Print_Area</vt:lpstr>
      <vt:lpstr>유인물!Print_Area</vt:lpstr>
      <vt:lpstr>이윤!Print_Area</vt:lpstr>
      <vt:lpstr>인집!Print_Area</vt:lpstr>
      <vt:lpstr>일반!Print_Area</vt:lpstr>
      <vt:lpstr>작업일수!Print_Area</vt:lpstr>
      <vt:lpstr>전산처리비!Print_Area</vt:lpstr>
      <vt:lpstr>직접노무비!Print_Area</vt:lpstr>
      <vt:lpstr>홍보비!Print_Area</vt:lpstr>
      <vt:lpstr>회의비!Print_Area</vt:lpstr>
      <vt:lpstr>교통통신비!Print_Titles</vt:lpstr>
      <vt:lpstr>국내소요!Print_Titles</vt:lpstr>
      <vt:lpstr>국내여비!Print_Titles</vt:lpstr>
      <vt:lpstr>노무공수!Print_Titles</vt:lpstr>
      <vt:lpstr>연구용재료비!Print_Titles</vt:lpstr>
      <vt:lpstr>운영비!Print_Titles</vt:lpstr>
      <vt:lpstr>유인물!Print_Titles</vt:lpstr>
      <vt:lpstr>작업일수!Print_Titles</vt:lpstr>
      <vt:lpstr>직접노무비!Print_Titles</vt:lpstr>
      <vt:lpstr>홍보비!Print_Titles</vt:lpstr>
      <vt:lpstr>회의비!Print_Titles</vt:lpstr>
    </vt:vector>
  </TitlesOfParts>
  <Company>Pre-installed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Pre-installed User</dc:creator>
  <cp:lastModifiedBy>user</cp:lastModifiedBy>
  <cp:lastPrinted>2022-08-09T08:13:03Z</cp:lastPrinted>
  <dcterms:created xsi:type="dcterms:W3CDTF">1998-08-31T17:46:00Z</dcterms:created>
  <dcterms:modified xsi:type="dcterms:W3CDTF">2022-08-31T06:52:29Z</dcterms:modified>
</cp:coreProperties>
</file>